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howObjects="none" codeName="ThisWorkbook"/>
  <mc:AlternateContent xmlns:mc="http://schemas.openxmlformats.org/markup-compatibility/2006">
    <mc:Choice Requires="x15">
      <x15ac:absPath xmlns:x15ac="http://schemas.microsoft.com/office/spreadsheetml/2010/11/ac" url="P:\RPAGE\EXCEL\GAAPFS2025\"/>
    </mc:Choice>
  </mc:AlternateContent>
  <xr:revisionPtr revIDLastSave="0" documentId="13_ncr:1_{812CE726-41EF-41D2-9863-4B57DA603EB1}" xr6:coauthVersionLast="47" xr6:coauthVersionMax="47" xr10:uidLastSave="{00000000-0000-0000-0000-000000000000}"/>
  <bookViews>
    <workbookView xWindow="-120" yWindow="-120" windowWidth="19440" windowHeight="10440" tabRatio="829" xr2:uid="{00000000-000D-0000-FFFF-FFFF00000000}"/>
  </bookViews>
  <sheets>
    <sheet name="Total Summary" sheetId="17" r:id="rId1"/>
    <sheet name="Summary by Campus" sheetId="16" r:id="rId2"/>
    <sheet name="UMCP" sheetId="11" r:id="rId3"/>
    <sheet name="UMB" sheetId="10" r:id="rId4"/>
    <sheet name="UMES" sheetId="8" r:id="rId5"/>
    <sheet name="UMBC" sheetId="7" r:id="rId6"/>
    <sheet name="UMGC" sheetId="21" r:id="rId7"/>
    <sheet name="CES" sheetId="5" r:id="rId8"/>
    <sheet name="BSU" sheetId="1" r:id="rId9"/>
    <sheet name="CSU" sheetId="14" r:id="rId10"/>
    <sheet name="FSU" sheetId="13" r:id="rId11"/>
    <sheet name="SU" sheetId="15" r:id="rId12"/>
    <sheet name="TU" sheetId="2" r:id="rId13"/>
    <sheet name="UB" sheetId="3" r:id="rId14"/>
    <sheet name="USM" sheetId="20" r:id="rId15"/>
    <sheet name="Cert log" sheetId="23" r:id="rId16"/>
    <sheet name="Cert log check" sheetId="24" r:id="rId17"/>
    <sheet name="Sheet" sheetId="22" r:id="rId18"/>
    <sheet name="Sheet3" sheetId="25" r:id="rId19"/>
    <sheet name="CSU Settlements" sheetId="18" state="hidden" r:id="rId20"/>
    <sheet name="Sheet1" sheetId="19" state="hidden" r:id="rId21"/>
  </sheets>
  <definedNames>
    <definedName name="_xlnm._FilterDatabase" localSheetId="16" hidden="1">'Cert log check'!$A$1:$J$5</definedName>
    <definedName name="_xlnm.Print_Area" localSheetId="15">'Cert log'!$A$217:$G$231</definedName>
    <definedName name="_xlnm.Print_Area" localSheetId="16">'Cert log check'!$A$215:$I$229</definedName>
    <definedName name="_xlnm.Print_Area" localSheetId="10">FSU!$A$198:$M$211</definedName>
    <definedName name="_xlnm.Print_Area" localSheetId="2">UMCP!#REF!</definedName>
    <definedName name="_xlnm.Print_Titles" localSheetId="0">'Total Summary'!$1:$6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01" i="17" l="1"/>
  <c r="F499" i="17"/>
  <c r="F497" i="17"/>
  <c r="F496" i="17" s="1"/>
  <c r="F495" i="17"/>
  <c r="F498" i="17"/>
  <c r="F502" i="17" l="1"/>
  <c r="F500" i="17"/>
  <c r="K199" i="11"/>
  <c r="J36" i="24"/>
  <c r="J230" i="24"/>
  <c r="I48" i="24"/>
  <c r="I128" i="24"/>
  <c r="I38" i="24"/>
  <c r="I108" i="24"/>
  <c r="I194" i="24"/>
  <c r="J44" i="24"/>
  <c r="I44" i="24"/>
  <c r="I196" i="24"/>
  <c r="I227" i="24"/>
  <c r="E203" i="24"/>
  <c r="I144" i="24"/>
  <c r="I94" i="24"/>
  <c r="I70" i="24"/>
  <c r="I206" i="24"/>
  <c r="I11" i="24"/>
  <c r="I71" i="24"/>
  <c r="I219" i="24"/>
  <c r="I198" i="24"/>
  <c r="I74" i="24"/>
  <c r="I84" i="24"/>
  <c r="I186" i="24"/>
  <c r="I164" i="24"/>
  <c r="I80" i="24"/>
  <c r="I201" i="24"/>
  <c r="I189" i="24"/>
  <c r="I135" i="24"/>
  <c r="I212" i="24"/>
  <c r="I158" i="24"/>
  <c r="I58" i="24"/>
  <c r="I127" i="24"/>
  <c r="E69" i="24"/>
  <c r="I117" i="24" s="1"/>
  <c r="J166" i="24"/>
  <c r="I166" i="24"/>
  <c r="I59" i="24"/>
  <c r="I203" i="24" l="1"/>
  <c r="F492" i="17"/>
  <c r="F490" i="17"/>
  <c r="F488" i="17"/>
  <c r="F486" i="17"/>
  <c r="F484" i="17"/>
  <c r="F482" i="17" l="1"/>
  <c r="F480" i="17"/>
  <c r="D111" i="11"/>
  <c r="D107" i="11"/>
  <c r="F478" i="17" l="1"/>
  <c r="F476" i="17"/>
  <c r="F474" i="17"/>
  <c r="F472" i="17"/>
  <c r="F470" i="17"/>
  <c r="F468" i="17"/>
  <c r="F466" i="17"/>
  <c r="F464" i="17"/>
  <c r="F462" i="17"/>
  <c r="F460" i="17"/>
  <c r="F458" i="17"/>
  <c r="F454" i="17"/>
  <c r="F452" i="17"/>
  <c r="H215" i="23"/>
  <c r="H208" i="23"/>
  <c r="F456" i="17"/>
  <c r="F446" i="17"/>
  <c r="F444" i="17"/>
  <c r="K41" i="2"/>
  <c r="K40" i="2"/>
  <c r="K39" i="2"/>
  <c r="F442" i="17"/>
  <c r="F440" i="17"/>
  <c r="F450" i="17" l="1"/>
  <c r="F448" i="17"/>
  <c r="F438" i="17"/>
  <c r="F436" i="17" l="1"/>
  <c r="F434" i="17"/>
  <c r="G168" i="23"/>
  <c r="F432" i="17"/>
  <c r="G166" i="23"/>
  <c r="F430" i="17"/>
  <c r="G154" i="23"/>
  <c r="F428" i="17"/>
  <c r="G153" i="23"/>
  <c r="F426" i="17" l="1"/>
  <c r="G146" i="23"/>
  <c r="F424" i="17"/>
  <c r="F422" i="17"/>
  <c r="H138" i="23"/>
  <c r="F420" i="17"/>
  <c r="G138" i="23"/>
  <c r="F418" i="17"/>
  <c r="F416" i="17"/>
  <c r="F414" i="17"/>
  <c r="G130" i="23" l="1"/>
  <c r="G129" i="23"/>
  <c r="E124" i="23"/>
  <c r="G124" i="23" s="1"/>
  <c r="K10" i="20"/>
  <c r="G123" i="23"/>
  <c r="G121" i="23"/>
  <c r="F412" i="17"/>
  <c r="F410" i="17"/>
  <c r="G120" i="23" l="1"/>
  <c r="F408" i="17"/>
  <c r="G112" i="23" l="1"/>
  <c r="F406" i="17"/>
  <c r="F404" i="17"/>
  <c r="G111" i="23"/>
  <c r="F402" i="17"/>
  <c r="F400" i="17"/>
  <c r="F398" i="17"/>
  <c r="G107" i="23"/>
  <c r="F396" i="17"/>
  <c r="G102" i="23"/>
  <c r="F394" i="17"/>
  <c r="G99" i="23"/>
  <c r="F392" i="17"/>
  <c r="F390" i="17"/>
  <c r="G94" i="23"/>
  <c r="F388" i="17"/>
  <c r="G91" i="23"/>
  <c r="F386" i="17"/>
  <c r="F384" i="17"/>
  <c r="G85" i="23"/>
  <c r="F382" i="17"/>
  <c r="G80" i="23"/>
  <c r="F380" i="17"/>
  <c r="G76" i="23"/>
  <c r="F378" i="17"/>
  <c r="F376" i="17"/>
  <c r="G65" i="23"/>
  <c r="F374" i="17"/>
  <c r="D19" i="10"/>
  <c r="D17" i="10"/>
  <c r="F372" i="17"/>
  <c r="G57" i="23"/>
  <c r="I27" i="16"/>
  <c r="I25" i="16"/>
  <c r="H71" i="16"/>
  <c r="F370" i="17"/>
  <c r="G53" i="23"/>
  <c r="F368" i="17"/>
  <c r="G48" i="23"/>
  <c r="G43" i="23"/>
  <c r="F366" i="17"/>
  <c r="F364" i="17"/>
  <c r="F362" i="17"/>
  <c r="F360" i="17"/>
  <c r="F358" i="17"/>
  <c r="F356" i="17"/>
  <c r="G37" i="23"/>
  <c r="H388" i="17" l="1"/>
  <c r="H398" i="17"/>
  <c r="H380" i="17"/>
  <c r="G27" i="23"/>
  <c r="F354" i="17"/>
  <c r="F352" i="17"/>
  <c r="E16" i="23"/>
  <c r="G19" i="23" s="1"/>
  <c r="K59" i="2"/>
  <c r="F350" i="17"/>
  <c r="H9" i="23"/>
  <c r="G9" i="23"/>
  <c r="G7" i="23"/>
  <c r="F348" i="17" l="1"/>
  <c r="F346" i="17"/>
  <c r="F344" i="17"/>
  <c r="F342" i="17"/>
  <c r="F340" i="17"/>
  <c r="F338" i="17"/>
  <c r="F336" i="17" l="1"/>
  <c r="F334" i="17"/>
  <c r="F332" i="17"/>
  <c r="K58" i="2"/>
  <c r="F330" i="17"/>
  <c r="F328" i="17"/>
  <c r="F326" i="17"/>
  <c r="F324" i="17"/>
  <c r="F322" i="17"/>
  <c r="F320" i="17"/>
  <c r="F318" i="17"/>
  <c r="F316" i="17"/>
  <c r="F314" i="17" l="1"/>
  <c r="F312" i="17"/>
  <c r="F310" i="17"/>
  <c r="F308" i="17"/>
  <c r="F306" i="17"/>
  <c r="F304" i="17"/>
  <c r="F302" i="17"/>
  <c r="F300" i="17"/>
  <c r="F298" i="17"/>
  <c r="F296" i="17"/>
  <c r="F294" i="17"/>
  <c r="F292" i="17"/>
  <c r="F290" i="17"/>
  <c r="F288" i="17"/>
  <c r="F286" i="17"/>
  <c r="F284" i="17"/>
  <c r="F282" i="17"/>
  <c r="F280" i="17"/>
  <c r="F278" i="17"/>
  <c r="F276" i="17"/>
  <c r="F274" i="17"/>
  <c r="F272" i="17"/>
  <c r="F270" i="17"/>
  <c r="F268" i="17"/>
  <c r="F266" i="17"/>
  <c r="F264" i="17"/>
  <c r="F262" i="17"/>
  <c r="F260" i="17"/>
  <c r="F258" i="17"/>
  <c r="F256" i="17"/>
  <c r="F254" i="17"/>
  <c r="F252" i="17"/>
  <c r="F250" i="17"/>
  <c r="F248" i="17"/>
  <c r="F246" i="17"/>
  <c r="F244" i="17"/>
  <c r="F242" i="17"/>
  <c r="F240" i="17"/>
  <c r="F238" i="17"/>
  <c r="F236" i="17"/>
  <c r="F234" i="17"/>
  <c r="F232" i="17"/>
  <c r="F230" i="17"/>
  <c r="F228" i="17"/>
  <c r="F226" i="17"/>
  <c r="F224" i="17"/>
  <c r="K28" i="13"/>
  <c r="F222" i="17" l="1"/>
  <c r="F220" i="17"/>
  <c r="F218" i="17"/>
  <c r="F154" i="17"/>
  <c r="F152" i="17"/>
  <c r="F216" i="17"/>
  <c r="F214" i="17"/>
  <c r="F212" i="17"/>
  <c r="F210" i="17"/>
  <c r="F208" i="17"/>
  <c r="F206" i="17"/>
  <c r="F204" i="17" l="1"/>
  <c r="D18" i="10"/>
  <c r="F202" i="17"/>
  <c r="F200" i="17"/>
  <c r="F198" i="17"/>
  <c r="F196" i="17"/>
  <c r="F194" i="17"/>
  <c r="F190" i="17"/>
  <c r="F188" i="17"/>
  <c r="F186" i="17"/>
  <c r="F184" i="17"/>
  <c r="F182" i="17"/>
  <c r="F180" i="17"/>
  <c r="F178" i="17"/>
  <c r="F176" i="17"/>
  <c r="K8" i="21"/>
  <c r="F174" i="17"/>
  <c r="F172" i="17"/>
  <c r="F170" i="17"/>
  <c r="F168" i="17"/>
  <c r="F166" i="17"/>
  <c r="F164" i="17"/>
  <c r="F162" i="17" l="1"/>
  <c r="F160" i="17"/>
  <c r="K20" i="14"/>
  <c r="F158" i="17"/>
  <c r="F156" i="17" l="1"/>
  <c r="E4" i="22"/>
  <c r="D15" i="21"/>
  <c r="F150" i="17"/>
  <c r="F148" i="17"/>
  <c r="F146" i="17"/>
  <c r="F144" i="17"/>
  <c r="F142" i="17"/>
  <c r="F140" i="17"/>
  <c r="F138" i="17"/>
  <c r="F136" i="17"/>
  <c r="F134" i="17"/>
  <c r="F132" i="17"/>
  <c r="F130" i="17"/>
  <c r="F128" i="17"/>
  <c r="F126" i="17"/>
  <c r="F124" i="17"/>
  <c r="F122" i="17"/>
  <c r="F120" i="17"/>
  <c r="F118" i="17"/>
  <c r="F116" i="17"/>
  <c r="F114" i="17"/>
  <c r="F112" i="17"/>
  <c r="K194" i="11"/>
  <c r="D117" i="11"/>
  <c r="D116" i="11"/>
  <c r="D115" i="11"/>
  <c r="D114" i="11"/>
  <c r="D112" i="11"/>
  <c r="D109" i="11"/>
  <c r="D106" i="11"/>
  <c r="D103" i="11"/>
  <c r="D101" i="11"/>
  <c r="D100" i="11"/>
  <c r="F110" i="17"/>
  <c r="F108" i="17"/>
  <c r="F106" i="17"/>
  <c r="F104" i="17"/>
  <c r="F102" i="17"/>
  <c r="F100" i="17"/>
  <c r="F98" i="17"/>
  <c r="F96" i="17"/>
  <c r="F94" i="17"/>
  <c r="F92" i="17"/>
  <c r="F90" i="17"/>
  <c r="F88" i="17"/>
  <c r="F86" i="17"/>
  <c r="F84" i="17"/>
  <c r="F82" i="17"/>
  <c r="K10" i="11"/>
  <c r="K97" i="11" s="1"/>
  <c r="F80" i="17"/>
  <c r="F78" i="17"/>
  <c r="K51" i="2"/>
  <c r="F76" i="17" l="1"/>
  <c r="F74" i="17"/>
  <c r="F72" i="17"/>
  <c r="F70" i="17" l="1"/>
  <c r="F68" i="17" l="1"/>
  <c r="F66" i="17"/>
  <c r="F64" i="17"/>
  <c r="F62" i="17"/>
  <c r="F60" i="17"/>
  <c r="F58" i="17"/>
  <c r="F56" i="17"/>
  <c r="F54" i="17"/>
  <c r="F52" i="17"/>
  <c r="F50" i="17"/>
  <c r="F48" i="17"/>
  <c r="K8" i="13"/>
  <c r="K34" i="13" s="1"/>
  <c r="F46" i="17" l="1"/>
  <c r="F44" i="17"/>
  <c r="K48" i="5"/>
  <c r="F31" i="16" s="1"/>
  <c r="I31" i="16" s="1"/>
  <c r="D48" i="5"/>
  <c r="E31" i="16" s="1"/>
  <c r="F42" i="17"/>
  <c r="F40" i="17"/>
  <c r="F38" i="17"/>
  <c r="F36" i="17"/>
  <c r="F34" i="17"/>
  <c r="K28" i="8"/>
  <c r="D28" i="8"/>
  <c r="L28" i="8" s="1"/>
  <c r="K24" i="8"/>
  <c r="D24" i="8"/>
  <c r="K20" i="8"/>
  <c r="D20" i="8"/>
  <c r="K27" i="20"/>
  <c r="D27" i="20"/>
  <c r="K1046773" i="21"/>
  <c r="K11" i="21"/>
  <c r="F21" i="17" s="1"/>
  <c r="I21" i="17" s="1"/>
  <c r="D11" i="21"/>
  <c r="E21" i="17" s="1"/>
  <c r="K22" i="20"/>
  <c r="D22" i="20"/>
  <c r="L22" i="20" s="1"/>
  <c r="K17" i="20"/>
  <c r="D17" i="20"/>
  <c r="K1046774" i="20"/>
  <c r="K12" i="20"/>
  <c r="D12" i="20"/>
  <c r="E66" i="16" l="1"/>
  <c r="F29" i="17"/>
  <c r="I29" i="17" s="1"/>
  <c r="F66" i="16"/>
  <c r="E29" i="17"/>
  <c r="E30" i="17"/>
  <c r="E25" i="16"/>
  <c r="E27" i="16" s="1"/>
  <c r="F25" i="16"/>
  <c r="L11" i="21"/>
  <c r="J21" i="17"/>
  <c r="L48" i="5"/>
  <c r="F30" i="17"/>
  <c r="I30" i="17" s="1"/>
  <c r="J31" i="16"/>
  <c r="G68" i="16"/>
  <c r="G27" i="16"/>
  <c r="L24" i="8"/>
  <c r="L20" i="8"/>
  <c r="E68" i="16"/>
  <c r="L27" i="20"/>
  <c r="L17" i="20"/>
  <c r="L12" i="20"/>
  <c r="J66" i="16" l="1"/>
  <c r="J68" i="16" s="1"/>
  <c r="I66" i="16"/>
  <c r="I68" i="16" s="1"/>
  <c r="F68" i="16"/>
  <c r="H68" i="16"/>
  <c r="J25" i="16"/>
  <c r="J27" i="16" s="1"/>
  <c r="F27" i="16"/>
  <c r="H27" i="16"/>
  <c r="J30" i="17"/>
  <c r="K68" i="2"/>
  <c r="F57" i="16" s="1"/>
  <c r="I57" i="16" s="1"/>
  <c r="D68" i="2"/>
  <c r="J29" i="17"/>
  <c r="K43" i="15"/>
  <c r="F52" i="16" s="1"/>
  <c r="I52" i="16" s="1"/>
  <c r="D43" i="15"/>
  <c r="E52" i="16" s="1"/>
  <c r="K51" i="13"/>
  <c r="F47" i="16" s="1"/>
  <c r="I47" i="16" s="1"/>
  <c r="D51" i="13"/>
  <c r="K40" i="13"/>
  <c r="F13" i="17" s="1"/>
  <c r="I13" i="17" s="1"/>
  <c r="D40" i="13"/>
  <c r="E46" i="16" s="1"/>
  <c r="K58" i="1"/>
  <c r="F23" i="17" s="1"/>
  <c r="I23" i="17" s="1"/>
  <c r="D58" i="1"/>
  <c r="E23" i="17" s="1"/>
  <c r="K43" i="5"/>
  <c r="F30" i="16" s="1"/>
  <c r="I30" i="16" s="1"/>
  <c r="D43" i="5"/>
  <c r="L43" i="5" l="1"/>
  <c r="E30" i="16"/>
  <c r="J30" i="16" s="1"/>
  <c r="E22" i="17"/>
  <c r="F22" i="17"/>
  <c r="I22" i="17" s="1"/>
  <c r="E26" i="17"/>
  <c r="F26" i="17"/>
  <c r="I26" i="17" s="1"/>
  <c r="F25" i="17"/>
  <c r="I25" i="17" s="1"/>
  <c r="L51" i="13"/>
  <c r="L68" i="2"/>
  <c r="F46" i="16"/>
  <c r="I46" i="16" s="1"/>
  <c r="E13" i="17"/>
  <c r="E25" i="17"/>
  <c r="E47" i="16"/>
  <c r="J47" i="16" s="1"/>
  <c r="F16" i="17"/>
  <c r="I16" i="17" s="1"/>
  <c r="E57" i="16"/>
  <c r="J57" i="16" s="1"/>
  <c r="E16" i="17"/>
  <c r="E36" i="16"/>
  <c r="F36" i="16"/>
  <c r="I36" i="16" s="1"/>
  <c r="J52" i="16"/>
  <c r="L43" i="15"/>
  <c r="L40" i="13"/>
  <c r="L58" i="1"/>
  <c r="F7" i="16"/>
  <c r="I7" i="16" s="1"/>
  <c r="J26" i="17" l="1"/>
  <c r="J25" i="17"/>
  <c r="J46" i="16"/>
  <c r="F7" i="17"/>
  <c r="I7" i="17" s="1"/>
  <c r="J36" i="16"/>
  <c r="D88" i="2"/>
  <c r="D23" i="15"/>
  <c r="D22" i="14"/>
  <c r="D17" i="14"/>
  <c r="D14" i="10"/>
  <c r="K1046776" i="3"/>
  <c r="K14" i="3"/>
  <c r="D14" i="3"/>
  <c r="K1046855" i="2"/>
  <c r="K88" i="2"/>
  <c r="D48" i="2"/>
  <c r="K1046804" i="15"/>
  <c r="K23" i="15"/>
  <c r="K1046809" i="13"/>
  <c r="D34" i="13"/>
  <c r="K1046789" i="14"/>
  <c r="K22" i="14"/>
  <c r="K17" i="14"/>
  <c r="K1046813" i="1"/>
  <c r="K47" i="1"/>
  <c r="D47" i="1"/>
  <c r="K1046800" i="5"/>
  <c r="K36" i="5"/>
  <c r="D36" i="5"/>
  <c r="K1046796" i="7"/>
  <c r="K34" i="7"/>
  <c r="D34" i="7"/>
  <c r="K1046786" i="8"/>
  <c r="K10" i="8"/>
  <c r="K30" i="8" s="1"/>
  <c r="D10" i="8"/>
  <c r="D30" i="8" s="1"/>
  <c r="K1046821" i="10"/>
  <c r="K54" i="10"/>
  <c r="D54" i="10"/>
  <c r="K14" i="10"/>
  <c r="E24" i="17" l="1"/>
  <c r="E41" i="16"/>
  <c r="E40" i="16"/>
  <c r="E11" i="17"/>
  <c r="F40" i="16"/>
  <c r="I40" i="16" s="1"/>
  <c r="F11" i="17"/>
  <c r="I11" i="17" s="1"/>
  <c r="E29" i="16"/>
  <c r="E9" i="17"/>
  <c r="G33" i="16"/>
  <c r="F29" i="16"/>
  <c r="F9" i="17"/>
  <c r="I9" i="17" s="1"/>
  <c r="L36" i="5"/>
  <c r="F41" i="16"/>
  <c r="I41" i="16" s="1"/>
  <c r="F24" i="17"/>
  <c r="I24" i="17" s="1"/>
  <c r="E51" i="16"/>
  <c r="E14" i="17"/>
  <c r="F14" i="17"/>
  <c r="I14" i="17" s="1"/>
  <c r="F51" i="16"/>
  <c r="E12" i="17"/>
  <c r="E45" i="16"/>
  <c r="E20" i="17"/>
  <c r="E21" i="16"/>
  <c r="E23" i="16" s="1"/>
  <c r="E58" i="16"/>
  <c r="E27" i="17"/>
  <c r="E56" i="16"/>
  <c r="E15" i="17"/>
  <c r="F58" i="16"/>
  <c r="I58" i="16" s="1"/>
  <c r="F27" i="17"/>
  <c r="I27" i="17" s="1"/>
  <c r="F45" i="16"/>
  <c r="F12" i="17"/>
  <c r="I12" i="17" s="1"/>
  <c r="F21" i="16"/>
  <c r="I21" i="16" s="1"/>
  <c r="I23" i="16" s="1"/>
  <c r="F20" i="17"/>
  <c r="I20" i="17" s="1"/>
  <c r="L34" i="7"/>
  <c r="E35" i="16"/>
  <c r="E38" i="16" s="1"/>
  <c r="E10" i="17"/>
  <c r="E17" i="16"/>
  <c r="E19" i="17"/>
  <c r="F19" i="17"/>
  <c r="I19" i="17" s="1"/>
  <c r="F17" i="16"/>
  <c r="F35" i="16"/>
  <c r="F10" i="17"/>
  <c r="I10" i="17" s="1"/>
  <c r="L47" i="1"/>
  <c r="E12" i="16"/>
  <c r="E8" i="17"/>
  <c r="F8" i="17"/>
  <c r="I8" i="17" s="1"/>
  <c r="F12" i="16"/>
  <c r="I12" i="16" s="1"/>
  <c r="E13" i="16"/>
  <c r="E18" i="17"/>
  <c r="F13" i="16"/>
  <c r="I13" i="16" s="1"/>
  <c r="F18" i="17"/>
  <c r="I18" i="17" s="1"/>
  <c r="F28" i="17"/>
  <c r="I28" i="17" s="1"/>
  <c r="F62" i="16"/>
  <c r="I62" i="16" s="1"/>
  <c r="I64" i="16" s="1"/>
  <c r="E62" i="16"/>
  <c r="E28" i="17"/>
  <c r="L14" i="3"/>
  <c r="G19" i="16"/>
  <c r="L10" i="8"/>
  <c r="L30" i="8" s="1"/>
  <c r="L54" i="10"/>
  <c r="K48" i="2"/>
  <c r="J23" i="17"/>
  <c r="L88" i="2"/>
  <c r="L23" i="15"/>
  <c r="L22" i="14"/>
  <c r="J16" i="17"/>
  <c r="L14" i="10"/>
  <c r="L34" i="13"/>
  <c r="L17" i="14"/>
  <c r="D194" i="11"/>
  <c r="L194" i="11" s="1"/>
  <c r="D97" i="11"/>
  <c r="J62" i="16" l="1"/>
  <c r="H19" i="16"/>
  <c r="I17" i="16"/>
  <c r="I19" i="16" s="1"/>
  <c r="F33" i="16"/>
  <c r="I29" i="16"/>
  <c r="I33" i="16" s="1"/>
  <c r="H49" i="16"/>
  <c r="I45" i="16"/>
  <c r="I49" i="16" s="1"/>
  <c r="H38" i="16"/>
  <c r="I35" i="16"/>
  <c r="I38" i="16" s="1"/>
  <c r="I43" i="16"/>
  <c r="H54" i="16"/>
  <c r="I51" i="16"/>
  <c r="I54" i="16" s="1"/>
  <c r="I15" i="16"/>
  <c r="G64" i="16"/>
  <c r="H64" i="16"/>
  <c r="F43" i="16"/>
  <c r="J40" i="16"/>
  <c r="H33" i="16"/>
  <c r="J29" i="16"/>
  <c r="J33" i="16" s="1"/>
  <c r="F23" i="16"/>
  <c r="H23" i="16"/>
  <c r="H15" i="16"/>
  <c r="J24" i="17"/>
  <c r="J41" i="16"/>
  <c r="J14" i="17"/>
  <c r="G54" i="16"/>
  <c r="J51" i="16"/>
  <c r="E8" i="16"/>
  <c r="E17" i="17"/>
  <c r="E7" i="17"/>
  <c r="J7" i="17" s="1"/>
  <c r="E7" i="16"/>
  <c r="J7" i="16" s="1"/>
  <c r="J27" i="17"/>
  <c r="J58" i="16"/>
  <c r="L48" i="2"/>
  <c r="F15" i="17"/>
  <c r="I15" i="17" s="1"/>
  <c r="F56" i="16"/>
  <c r="J45" i="16"/>
  <c r="J13" i="16"/>
  <c r="J12" i="16"/>
  <c r="J18" i="17"/>
  <c r="J8" i="17"/>
  <c r="G23" i="16"/>
  <c r="J21" i="16"/>
  <c r="J23" i="16" s="1"/>
  <c r="J35" i="16"/>
  <c r="J38" i="16" s="1"/>
  <c r="G38" i="16"/>
  <c r="F38" i="16"/>
  <c r="J17" i="16"/>
  <c r="J19" i="16" s="1"/>
  <c r="J28" i="17"/>
  <c r="G15" i="16"/>
  <c r="G43" i="16"/>
  <c r="J20" i="17"/>
  <c r="F19" i="16"/>
  <c r="J12" i="17"/>
  <c r="F15" i="16"/>
  <c r="J10" i="17"/>
  <c r="J9" i="17"/>
  <c r="J22" i="17"/>
  <c r="J19" i="17"/>
  <c r="E60" i="16"/>
  <c r="E43" i="16"/>
  <c r="E33" i="16"/>
  <c r="E15" i="16"/>
  <c r="H60" i="16" l="1"/>
  <c r="I56" i="16"/>
  <c r="I60" i="16" s="1"/>
  <c r="J43" i="16"/>
  <c r="H43" i="16"/>
  <c r="J15" i="17"/>
  <c r="G60" i="16"/>
  <c r="J56" i="16"/>
  <c r="J60" i="16" s="1"/>
  <c r="G49" i="16"/>
  <c r="J15" i="16"/>
  <c r="F60" i="16"/>
  <c r="E32" i="17"/>
  <c r="B39" i="17" s="1"/>
  <c r="E10" i="16"/>
  <c r="B419" i="17" l="1"/>
  <c r="F8" i="16"/>
  <c r="F17" i="17"/>
  <c r="L97" i="11"/>
  <c r="H32" i="17" l="1"/>
  <c r="I17" i="17"/>
  <c r="I32" i="17" s="1"/>
  <c r="H10" i="16"/>
  <c r="I8" i="16"/>
  <c r="I10" i="16" s="1"/>
  <c r="I71" i="16" s="1"/>
  <c r="G10" i="16"/>
  <c r="G71" i="16" s="1"/>
  <c r="J8" i="16"/>
  <c r="G32" i="17"/>
  <c r="J17" i="17"/>
  <c r="J13" i="17"/>
  <c r="J11" i="17"/>
  <c r="F10" i="16"/>
  <c r="F32" i="17"/>
  <c r="J32" i="17" l="1"/>
  <c r="J10" i="16"/>
  <c r="B2" i="19"/>
  <c r="B4" i="19"/>
  <c r="B6" i="19"/>
  <c r="B8" i="19"/>
  <c r="B10" i="19"/>
  <c r="B12" i="19"/>
  <c r="B14" i="19"/>
  <c r="B16" i="19"/>
  <c r="B18" i="19"/>
  <c r="B20" i="19"/>
  <c r="B22" i="19"/>
  <c r="B24" i="19"/>
  <c r="B26" i="19"/>
  <c r="B28" i="19"/>
  <c r="B30" i="19"/>
  <c r="B32" i="19"/>
  <c r="B34" i="19"/>
  <c r="B36" i="19"/>
  <c r="B38" i="19"/>
  <c r="B40" i="19"/>
  <c r="B42" i="19"/>
  <c r="B44" i="19"/>
  <c r="B46" i="19"/>
  <c r="B48" i="19"/>
  <c r="B50" i="19"/>
  <c r="B52" i="19"/>
  <c r="B54" i="19"/>
  <c r="B56" i="19"/>
  <c r="B58" i="19"/>
  <c r="B60" i="19"/>
  <c r="B62" i="19"/>
  <c r="B64" i="19"/>
  <c r="B66" i="19"/>
  <c r="B68" i="19"/>
  <c r="B70" i="19"/>
  <c r="B72" i="19"/>
  <c r="B74" i="19"/>
  <c r="B76" i="19"/>
  <c r="B78" i="19"/>
  <c r="B80" i="19"/>
  <c r="B82" i="19"/>
  <c r="B84" i="19"/>
  <c r="B86" i="19"/>
  <c r="B88" i="19"/>
  <c r="B90" i="19"/>
  <c r="B92" i="19"/>
  <c r="B94" i="19"/>
  <c r="B96" i="19"/>
  <c r="B98" i="19"/>
  <c r="B100" i="19"/>
  <c r="B102" i="19"/>
  <c r="B104" i="19"/>
  <c r="B106" i="19"/>
  <c r="B108" i="19"/>
  <c r="B110" i="19"/>
  <c r="B112" i="19"/>
  <c r="B114" i="19"/>
  <c r="B116" i="19"/>
  <c r="B118" i="19"/>
  <c r="B120" i="19"/>
  <c r="B122" i="19"/>
  <c r="B124" i="19"/>
  <c r="B126" i="19"/>
  <c r="B128" i="19"/>
  <c r="B130" i="19"/>
  <c r="B132" i="19"/>
  <c r="B134" i="19"/>
  <c r="B136" i="19"/>
  <c r="B138" i="19"/>
  <c r="B140" i="19"/>
  <c r="B142" i="19"/>
  <c r="B144" i="19"/>
  <c r="B146" i="19"/>
  <c r="B148" i="19"/>
  <c r="B150" i="19"/>
  <c r="B152" i="19"/>
  <c r="B154" i="19"/>
  <c r="B156" i="19"/>
  <c r="B158" i="19"/>
  <c r="B160" i="19"/>
  <c r="B162" i="19"/>
  <c r="B164" i="19"/>
  <c r="B166" i="19"/>
  <c r="B168" i="19"/>
  <c r="B170" i="19"/>
  <c r="B172" i="19"/>
  <c r="B174" i="19"/>
  <c r="B176" i="19"/>
  <c r="B178" i="19"/>
  <c r="B180" i="19"/>
  <c r="B182" i="19"/>
  <c r="B184" i="19"/>
  <c r="B186" i="19"/>
  <c r="B188" i="19"/>
  <c r="B190" i="19"/>
  <c r="B192" i="19"/>
  <c r="B194" i="19"/>
  <c r="B196" i="19"/>
  <c r="B198" i="19"/>
  <c r="B200" i="19"/>
  <c r="B202" i="19"/>
  <c r="B204" i="19"/>
  <c r="B206" i="19"/>
  <c r="B208" i="19"/>
  <c r="B210" i="19"/>
  <c r="B212" i="19"/>
  <c r="B214" i="19"/>
  <c r="B216" i="19"/>
  <c r="B218" i="19"/>
  <c r="B220" i="19"/>
  <c r="B222" i="19"/>
  <c r="B224" i="19"/>
  <c r="B226" i="19"/>
  <c r="B228" i="19"/>
  <c r="B230" i="19"/>
  <c r="B232" i="19"/>
  <c r="B234" i="19"/>
  <c r="B236" i="19"/>
  <c r="B238" i="19"/>
  <c r="B240" i="19"/>
  <c r="B242" i="19"/>
  <c r="B244" i="19"/>
  <c r="B246" i="19"/>
  <c r="B248" i="19"/>
  <c r="B250" i="19"/>
  <c r="B252" i="19"/>
  <c r="B254" i="19"/>
  <c r="B256" i="19"/>
  <c r="B258" i="19"/>
  <c r="B260" i="19"/>
  <c r="B262" i="19"/>
  <c r="B264" i="19"/>
  <c r="B266" i="19"/>
  <c r="B268" i="19"/>
  <c r="B270" i="19"/>
  <c r="B272" i="19"/>
  <c r="B274" i="19"/>
  <c r="B276" i="19"/>
  <c r="B278" i="19"/>
  <c r="B280" i="19"/>
  <c r="B282" i="19"/>
  <c r="B284" i="19"/>
  <c r="B286" i="19"/>
  <c r="B288" i="19"/>
  <c r="B290" i="19"/>
  <c r="B292" i="19"/>
  <c r="B294" i="19"/>
  <c r="B296" i="19"/>
  <c r="B298" i="19"/>
  <c r="B300" i="19"/>
  <c r="B302" i="19"/>
  <c r="B304" i="19"/>
  <c r="B306" i="19"/>
  <c r="B308" i="19"/>
  <c r="B310" i="19"/>
  <c r="B312" i="19"/>
  <c r="B314" i="19"/>
  <c r="B316" i="19"/>
  <c r="B318" i="19"/>
  <c r="B320" i="19"/>
  <c r="B322" i="19"/>
  <c r="B324" i="19"/>
  <c r="B326" i="19"/>
  <c r="B328" i="19"/>
  <c r="F64" i="16" l="1"/>
  <c r="K1046956" i="11"/>
  <c r="F54" i="16"/>
  <c r="E19" i="16" l="1"/>
  <c r="E64" i="16"/>
  <c r="J64" i="16"/>
  <c r="F49" i="16"/>
  <c r="F71" i="16" s="1"/>
  <c r="E54" i="16"/>
  <c r="E49" i="16"/>
  <c r="E71" i="16" l="1"/>
  <c r="J49" i="16"/>
  <c r="J54" i="16"/>
  <c r="J71" i="16" l="1"/>
  <c r="F192" i="1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D107" authorId="0" shapeId="0" xr:uid="{5D8949C4-FB66-4132-B02A-9FAD47395AF9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$50k adj-per Priya email 5/9/25</t>
        </r>
      </text>
    </comment>
    <comment ref="D111" authorId="0" shapeId="0" xr:uid="{A919B1B6-D00F-4577-B0E4-FD05D70F75B5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adj-per Priya's email dated 5/9/25</t>
        </r>
      </text>
    </comment>
    <comment ref="K161" authorId="0" shapeId="0" xr:uid="{62A4F3E7-1065-4654-89CA-344C7F8147DB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per Xuezhu Wang, this should be paid from MCCBL funds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D17" authorId="0" shapeId="0" xr:uid="{E42D2D32-B63A-40B6-BE11-3087B553602A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per 9/7/23 email from Alice Maxwell &amp; per 7/18/24 email from Alice Maxwell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J46" authorId="0" shapeId="0" xr:uid="{2B042EE3-B7AF-4D4C-8651-96364BD772FF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by Eric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E77" authorId="0" shapeId="0" xr:uid="{84705214-4EF2-4C51-8911-A79D4860AE7F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per Xuezhu Wang, this should be paid from MCCBL funds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Lui</author>
  </authors>
  <commentList>
    <comment ref="E18" authorId="0" shapeId="0" xr:uid="{6F45889B-6839-4B11-ACD4-E98989E48D39}">
      <text>
        <r>
          <rPr>
            <b/>
            <sz val="9"/>
            <color indexed="81"/>
            <rFont val="Tahoma"/>
            <family val="2"/>
          </rPr>
          <t>Cindy Lui:</t>
        </r>
        <r>
          <rPr>
            <sz val="9"/>
            <color indexed="81"/>
            <rFont val="Tahoma"/>
            <family val="2"/>
          </rPr>
          <t xml:space="preserve">
per Xuezhu Wang, this should be paid from MCCBL funds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Ichun Yeh</author>
  </authors>
  <commentList>
    <comment ref="A49" authorId="0" shapeId="0" xr:uid="{00000000-0006-0000-1100-000001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Fund source correction for 
A Morton Thomas and Associates, Inc.
Inv#364758C, $280. 
It should be paid from BSU 10048 and was processed from UMES 11038 through FY13-015 in error.</t>
        </r>
      </text>
    </comment>
    <comment ref="A132" authorId="0" shapeId="0" xr:uid="{00000000-0006-0000-1100-000002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fund source correction:
$288.61 should be paid from 11035, but processed from 12038 in error through JA000049 on 12/5/12. 
It is corrected through JA000054 on 1/7/13</t>
        </r>
      </text>
    </comment>
    <comment ref="A202" authorId="0" shapeId="0" xr:uid="{00000000-0006-0000-1100-000003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Posted on 1/8/13</t>
        </r>
      </text>
    </comment>
    <comment ref="A276" authorId="0" shapeId="0" xr:uid="{00000000-0006-0000-1100-000004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JA000075 was deleted. It was processed again through JA000084</t>
        </r>
      </text>
    </comment>
  </commentList>
</comments>
</file>

<file path=xl/sharedStrings.xml><?xml version="1.0" encoding="utf-8"?>
<sst xmlns="http://schemas.openxmlformats.org/spreadsheetml/2006/main" count="4693" uniqueCount="1324">
  <si>
    <t>FY2023 Paygo Funding</t>
  </si>
  <si>
    <t>Total  FY23 Paygo</t>
  </si>
  <si>
    <t>Total  Invoices</t>
  </si>
  <si>
    <t>Invoices</t>
  </si>
  <si>
    <t>Total  MCCBL</t>
  </si>
  <si>
    <t>Appn.</t>
  </si>
  <si>
    <t>Budget</t>
  </si>
  <si>
    <t>KFS A/C #</t>
  </si>
  <si>
    <t>Project Description</t>
  </si>
  <si>
    <t xml:space="preserve"> Authorizations</t>
  </si>
  <si>
    <t xml:space="preserve"> Processed</t>
  </si>
  <si>
    <t>Payment</t>
  </si>
  <si>
    <t>Balances</t>
  </si>
  <si>
    <t>Year</t>
  </si>
  <si>
    <t>Bill</t>
  </si>
  <si>
    <t>Sub - 3772</t>
  </si>
  <si>
    <t>To-date</t>
  </si>
  <si>
    <t>FY23</t>
  </si>
  <si>
    <t>FY24</t>
  </si>
  <si>
    <t>Available To-date</t>
  </si>
  <si>
    <t>SB290</t>
  </si>
  <si>
    <t>08-0-767200</t>
  </si>
  <si>
    <t>UMCP Chemistry Building Wing 1 Replacement</t>
  </si>
  <si>
    <t>UMB Central Electric Substation and Redundancy</t>
  </si>
  <si>
    <t>UMCES Chesapeake Analytics Collab Building</t>
  </si>
  <si>
    <t>BSU Replace MLK Comm Arts &amp; Hum Building</t>
  </si>
  <si>
    <t>CSU Percy Julian Renovation for Coll Business</t>
  </si>
  <si>
    <t>FSU Facilities Renewal</t>
  </si>
  <si>
    <t>Grant Award</t>
  </si>
  <si>
    <t>FSU Cordts PE Renovation/Regional Recreation Center</t>
  </si>
  <si>
    <t>Amendment</t>
  </si>
  <si>
    <t>SU Blackwell Hall Renovation</t>
  </si>
  <si>
    <t>TU Health Professions Building</t>
  </si>
  <si>
    <t>TU Visual &amp; Com Tech (Smith Hall Renovation)</t>
  </si>
  <si>
    <t>UMCP Facilities Renewal Program</t>
  </si>
  <si>
    <t>UMB Facilities Renewal Program</t>
  </si>
  <si>
    <t>UMES Facilities Renewal Program</t>
  </si>
  <si>
    <t>UMBC Facilities Renewal Program</t>
  </si>
  <si>
    <t>UMGC Facilities Renewal Program</t>
  </si>
  <si>
    <t>UMCES Facilities Renewal Program</t>
  </si>
  <si>
    <t>BSU Facilities Renewal Program</t>
  </si>
  <si>
    <t>CSU Facilities Renewal Program</t>
  </si>
  <si>
    <t>FSU Facilities Renewal Program</t>
  </si>
  <si>
    <t>SU Facilities Renewal Program</t>
  </si>
  <si>
    <t>TU Facilities Renewal Program</t>
  </si>
  <si>
    <t>UB Facilities Renewal Program</t>
  </si>
  <si>
    <t>USM Facilities Renewal Program</t>
  </si>
  <si>
    <t>UMCES Horn Point Laboratory Sewer Collection System Upgrade</t>
  </si>
  <si>
    <t>Total</t>
  </si>
  <si>
    <t>09/06/22 PG23-001</t>
  </si>
  <si>
    <t>09/07/22 PG23-002</t>
  </si>
  <si>
    <t>09/21/22 PG23-003</t>
  </si>
  <si>
    <t>10/05/22 PG23-004</t>
  </si>
  <si>
    <t>10/06/22 PG23-005</t>
  </si>
  <si>
    <t>11/14/22 PG23-006</t>
  </si>
  <si>
    <t>11/18/22 PG23-007</t>
  </si>
  <si>
    <t>11/30/22 PG23-008</t>
  </si>
  <si>
    <t>12/01/22 PG23-009</t>
  </si>
  <si>
    <t>12/07/22 PG23-010</t>
  </si>
  <si>
    <t>12/20/22 PG23-011</t>
  </si>
  <si>
    <t>01/05/23 PG23-012</t>
  </si>
  <si>
    <t>01/11/23 PG23-013</t>
  </si>
  <si>
    <t>01/11/23 PG23-014</t>
  </si>
  <si>
    <t>01/18/23 PG23-015</t>
  </si>
  <si>
    <t>01/18/23 PG23-016</t>
  </si>
  <si>
    <t>02/01/23 PG23-017</t>
  </si>
  <si>
    <t>02/02/23 PG23-018</t>
  </si>
  <si>
    <t>02/08/23 PG23-019</t>
  </si>
  <si>
    <t>02/09/23 PG23-020</t>
  </si>
  <si>
    <t>02/16/23 PG23-021</t>
  </si>
  <si>
    <t>02/16/23 PG23-022</t>
  </si>
  <si>
    <t>02/23/23 PG23-023</t>
  </si>
  <si>
    <t>02/24/23 PG23-024</t>
  </si>
  <si>
    <t>03/01/23 PG23-025</t>
  </si>
  <si>
    <t>03/08/23 PG23-026</t>
  </si>
  <si>
    <t>03/15/23 PG23-027</t>
  </si>
  <si>
    <t>03/15/23 PG23-028</t>
  </si>
  <si>
    <t>03/24/23 PG23-029</t>
  </si>
  <si>
    <t>03/24/23 PG23-030</t>
  </si>
  <si>
    <t>03/27/23 PG23-031</t>
  </si>
  <si>
    <t>04/10/23 PG23-032</t>
  </si>
  <si>
    <t>04/11/23 PG23-033</t>
  </si>
  <si>
    <t>04/12/23 PG23-034</t>
  </si>
  <si>
    <t>04/14/23 PG23-035</t>
  </si>
  <si>
    <t>04/20/23 PG23-036</t>
  </si>
  <si>
    <t>04/26/23 PG23-037</t>
  </si>
  <si>
    <t>04/28/23 PG23-038</t>
  </si>
  <si>
    <t>05/01/23 PG23-039</t>
  </si>
  <si>
    <t>05/04/23 PG23-040</t>
  </si>
  <si>
    <t>05/04/23 PG23-041</t>
  </si>
  <si>
    <t>05/10/23 PG23-042</t>
  </si>
  <si>
    <t>05/17/23 PG23-043</t>
  </si>
  <si>
    <t>05/17/23 PG23-044</t>
  </si>
  <si>
    <t>05/24/23 PG23-045</t>
  </si>
  <si>
    <t>05/24/23 PG23-046</t>
  </si>
  <si>
    <t>05/25/23 PG23-047</t>
  </si>
  <si>
    <t>06/02/23 PG23-048</t>
  </si>
  <si>
    <t>06/02/23 PG23-049</t>
  </si>
  <si>
    <t>06/02/23 PG23-050</t>
  </si>
  <si>
    <t>06/07/23 PG23-051</t>
  </si>
  <si>
    <t>06/07/23 PG23-052</t>
  </si>
  <si>
    <t>06/12/23 PG23-053</t>
  </si>
  <si>
    <t>06/14/23 PG23-054</t>
  </si>
  <si>
    <t>06/14/23 PG23-055</t>
  </si>
  <si>
    <t>06/28/23 PG23-056</t>
  </si>
  <si>
    <t>06/28/23 PG23-057</t>
  </si>
  <si>
    <t>06/28/23 PG23-058</t>
  </si>
  <si>
    <t>06/28/23 PG23-059</t>
  </si>
  <si>
    <t>5/15/23 JV Doc# 1184685</t>
  </si>
  <si>
    <t>r/c payment to MES on behalf of UMCES to FY23 Paygo (by Eric)</t>
  </si>
  <si>
    <t>07/06/23 PG23-060</t>
  </si>
  <si>
    <t>07/07/23 PG23-061</t>
  </si>
  <si>
    <t>07/14/23 PG23-062</t>
  </si>
  <si>
    <t>07/14/23 PG23-063</t>
  </si>
  <si>
    <t>7/14/23 PG23-064</t>
  </si>
  <si>
    <t>7/14/23 PG23-065</t>
  </si>
  <si>
    <t>7/19/23 PG23-066</t>
  </si>
  <si>
    <t>7/20/23 PG23-067</t>
  </si>
  <si>
    <t>7/26/23 PG23-068</t>
  </si>
  <si>
    <t>8/1/23 PG23-069</t>
  </si>
  <si>
    <t>8/2/23 PG23-070</t>
  </si>
  <si>
    <t>8/3/23 PG23-071</t>
  </si>
  <si>
    <t>8/3/23 PG23-072</t>
  </si>
  <si>
    <t>8/7/23 PG23-073</t>
  </si>
  <si>
    <t>8/15/23 PG23-074</t>
  </si>
  <si>
    <t>8/15/23 PG23-075</t>
  </si>
  <si>
    <t>8/22/23 PG23-076</t>
  </si>
  <si>
    <t>8/22/23 PG23-077</t>
  </si>
  <si>
    <t>8/22/23 PG23-078</t>
  </si>
  <si>
    <t>8/23/23 PG23-079</t>
  </si>
  <si>
    <t>8/23/23 PG23-080</t>
  </si>
  <si>
    <t>8/31/23 PG23-081</t>
  </si>
  <si>
    <t>9/7/23 PG23-082</t>
  </si>
  <si>
    <t>9/7/23 PG23-083</t>
  </si>
  <si>
    <t>9/7/23 PG23-084</t>
  </si>
  <si>
    <t>9/7/23 PG23-085</t>
  </si>
  <si>
    <t>9/15/23 PG23-086</t>
  </si>
  <si>
    <t>9/20/23 Correction (PG23-082)</t>
  </si>
  <si>
    <t>9/22/23 PG23-087</t>
  </si>
  <si>
    <t>9/22/23 PG23-088</t>
  </si>
  <si>
    <t>9/27/23 PG23-089</t>
  </si>
  <si>
    <t>9/28/23 PG23-090</t>
  </si>
  <si>
    <t>10/3/23 PG23-091</t>
  </si>
  <si>
    <t>10/13/23 PG23-092</t>
  </si>
  <si>
    <t>Number</t>
  </si>
  <si>
    <t>UMCP Total</t>
  </si>
  <si>
    <t>UMB Total</t>
  </si>
  <si>
    <t>UMES Total</t>
  </si>
  <si>
    <t>UMBC Total</t>
  </si>
  <si>
    <t>UMGC Total</t>
  </si>
  <si>
    <t>UMCES Total</t>
  </si>
  <si>
    <t>BSU Total</t>
  </si>
  <si>
    <t>CSU Total</t>
  </si>
  <si>
    <t>FSU Total</t>
  </si>
  <si>
    <t>SU Total</t>
  </si>
  <si>
    <t>TU Total</t>
  </si>
  <si>
    <t>UB Total</t>
  </si>
  <si>
    <t>USM Total</t>
  </si>
  <si>
    <t>KFS</t>
  </si>
  <si>
    <t>BPW/Item</t>
  </si>
  <si>
    <t>Auth Amt</t>
  </si>
  <si>
    <t>FY</t>
  </si>
  <si>
    <t>Appropriation</t>
  </si>
  <si>
    <t>Vendor Name</t>
  </si>
  <si>
    <t>INVOICE NO.</t>
  </si>
  <si>
    <t>Date</t>
  </si>
  <si>
    <t>Certificate</t>
  </si>
  <si>
    <t>Invoice</t>
  </si>
  <si>
    <t>Balance</t>
  </si>
  <si>
    <t>Account</t>
  </si>
  <si>
    <t>DGS Trans</t>
  </si>
  <si>
    <t>Processed</t>
  </si>
  <si>
    <t>Amount</t>
  </si>
  <si>
    <t>Available</t>
  </si>
  <si>
    <t>Doc #</t>
  </si>
  <si>
    <t>Authorization</t>
  </si>
  <si>
    <t>10/25/22 Transferred from DBM</t>
  </si>
  <si>
    <t>The Whiting-Turner Contracting Company</t>
  </si>
  <si>
    <t>(38) 018100-0052</t>
  </si>
  <si>
    <t>PG23-019</t>
  </si>
  <si>
    <t>(37) 018100-0051(Split)</t>
  </si>
  <si>
    <t>Bowman Consulting Group, Ltd.</t>
  </si>
  <si>
    <t>15048.03-10/15048.03-11</t>
  </si>
  <si>
    <t>PG23-025</t>
  </si>
  <si>
    <t>PG23-028</t>
  </si>
  <si>
    <t>PG23-029</t>
  </si>
  <si>
    <t>PG23-034</t>
  </si>
  <si>
    <t>PG23-039</t>
  </si>
  <si>
    <t>018100.001</t>
  </si>
  <si>
    <t>PG23-046</t>
  </si>
  <si>
    <t>018100-0057</t>
  </si>
  <si>
    <t>PG23-055</t>
  </si>
  <si>
    <t>Graybar Electric Company, Inc.</t>
  </si>
  <si>
    <t>PG23-061</t>
  </si>
  <si>
    <t>018100-0054</t>
  </si>
  <si>
    <t>PG23-062</t>
  </si>
  <si>
    <t>Pier Group, LLC</t>
  </si>
  <si>
    <t>INV4165</t>
  </si>
  <si>
    <t>PG23-066</t>
  </si>
  <si>
    <t>INV4172</t>
  </si>
  <si>
    <t>PG23-068</t>
  </si>
  <si>
    <t>018100-0058</t>
  </si>
  <si>
    <t>PG23-070</t>
  </si>
  <si>
    <t>Aecom Technical Services Inc.</t>
  </si>
  <si>
    <t>PG23-079</t>
  </si>
  <si>
    <t>018100-0059</t>
  </si>
  <si>
    <t>PG23-082</t>
  </si>
  <si>
    <t>INV4438</t>
  </si>
  <si>
    <t>PG23-086</t>
  </si>
  <si>
    <t>UMCP Chemistry Building Wing 1 Replacement Total</t>
  </si>
  <si>
    <t>UMCP School of Public Health Building Roof</t>
  </si>
  <si>
    <t>Hord Coplan Macht, Inc.</t>
  </si>
  <si>
    <t>09762689</t>
  </si>
  <si>
    <t>PG23-015</t>
  </si>
  <si>
    <t>UMCP Replace Failing Water &amp; Sanitary Piping Union Lane/Fieldhouse</t>
  </si>
  <si>
    <t>UMCP Replace Failing Steam Piping Along Preinkert Drive</t>
  </si>
  <si>
    <t>09763166</t>
  </si>
  <si>
    <t>PG23-021</t>
  </si>
  <si>
    <t>UMCP Replace Failing Storm Drain Piping</t>
  </si>
  <si>
    <t>09763449</t>
  </si>
  <si>
    <t>PG23-026</t>
  </si>
  <si>
    <t>UMCP Replace Failing Heating &amp; Chilled Water Prping, Fieldhouse Dr.</t>
  </si>
  <si>
    <t>09764286</t>
  </si>
  <si>
    <t>PG23-041</t>
  </si>
  <si>
    <t>Jimenez Hall HVAC Improvements</t>
  </si>
  <si>
    <t>09764751</t>
  </si>
  <si>
    <t>PG23-048</t>
  </si>
  <si>
    <t>UMCP Toll Building - Replace Failing Air Handing Units</t>
  </si>
  <si>
    <t>J. Vinton Schafer &amp; Sons, Inc.</t>
  </si>
  <si>
    <t>9 Storm</t>
  </si>
  <si>
    <t>PG23-057</t>
  </si>
  <si>
    <t>UMCP Hornbake Library - Renew HVAC System in Ground Floor</t>
  </si>
  <si>
    <t>9 Steam</t>
  </si>
  <si>
    <t>10 Storm</t>
  </si>
  <si>
    <t>UMCP Replace Outmoded Fire Alarm Systems in Multiple Buildings</t>
  </si>
  <si>
    <t>10 Steam</t>
  </si>
  <si>
    <t>UMCP Replace Failing Street Lighting</t>
  </si>
  <si>
    <t>DPR Construction</t>
  </si>
  <si>
    <t>DPRB011747</t>
  </si>
  <si>
    <t>UMCP Grounds Operations &amp; Maintenance Building - Replace Failing</t>
  </si>
  <si>
    <t>DPRB011893</t>
  </si>
  <si>
    <t>DPRB011940</t>
  </si>
  <si>
    <t>UMCP Energy Plant - Renew Building Envelope</t>
  </si>
  <si>
    <t>DPRB011934</t>
  </si>
  <si>
    <t>UMCP Atlantic Building - Renew HVAC</t>
  </si>
  <si>
    <t>11 Steam</t>
  </si>
  <si>
    <t>UMCP AV Williams - Renew HVAC</t>
  </si>
  <si>
    <t>11 Storm</t>
  </si>
  <si>
    <t>UMCP Replace Failing North Campus Water Main</t>
  </si>
  <si>
    <t>DPRB011995</t>
  </si>
  <si>
    <t>PG23-076</t>
  </si>
  <si>
    <t>UMCP Benjamin Building - Renew HVAC Infrastructure Upgrades</t>
  </si>
  <si>
    <t>019548-0001</t>
  </si>
  <si>
    <t>UMCP Parren Mitchell - HVAC</t>
  </si>
  <si>
    <t>DPRB012068</t>
  </si>
  <si>
    <t>-</t>
  </si>
  <si>
    <t xml:space="preserve">UMCP Facilities Renewal </t>
  </si>
  <si>
    <t>Tidewater, Inc.</t>
  </si>
  <si>
    <t>5270-200-1</t>
  </si>
  <si>
    <t>12 Steam</t>
  </si>
  <si>
    <t>12 Storm</t>
  </si>
  <si>
    <t>W.L. Gary Company, Inc.</t>
  </si>
  <si>
    <t>Whitman, Requardt &amp; Associates, LLP</t>
  </si>
  <si>
    <t>090266.007-1</t>
  </si>
  <si>
    <t>Remove DPR Construction Inv#DPRB012068 Transaction per email from John dated 9/20/23</t>
  </si>
  <si>
    <t>Correction (PG23-082)</t>
  </si>
  <si>
    <t>019548-0002</t>
  </si>
  <si>
    <t>PG23-091</t>
  </si>
  <si>
    <t>UMCP Facilities Renewal Total</t>
  </si>
  <si>
    <t>UMCP Facilities Renewal</t>
  </si>
  <si>
    <t>SU Gallery Building Main Street Façade Repairs</t>
  </si>
  <si>
    <t>UMB Central Electric Substation and Redundancy Total</t>
  </si>
  <si>
    <t>UMB 737 West Lombard Street Mechanical System Upgrades</t>
  </si>
  <si>
    <t>Boland Trane Services, Inc.</t>
  </si>
  <si>
    <t>JC42108</t>
  </si>
  <si>
    <t>PG23-037</t>
  </si>
  <si>
    <t>UMB Replacement of the Davidge Hall Roof</t>
  </si>
  <si>
    <t>JC42442</t>
  </si>
  <si>
    <t>PG23-038</t>
  </si>
  <si>
    <t>UMB Davidge Hall HVAC Renewal</t>
  </si>
  <si>
    <t>JC42623</t>
  </si>
  <si>
    <t>PG23-043</t>
  </si>
  <si>
    <t xml:space="preserve">UMB Facilities Renewal </t>
  </si>
  <si>
    <t>JC43090</t>
  </si>
  <si>
    <t>PG23-065</t>
  </si>
  <si>
    <t>JC42906</t>
  </si>
  <si>
    <t>PG23-072</t>
  </si>
  <si>
    <t>JC43453</t>
  </si>
  <si>
    <t>PG23-084</t>
  </si>
  <si>
    <t>JC43602</t>
  </si>
  <si>
    <t>PG23-085</t>
  </si>
  <si>
    <t>UMB Facilities Renewal Total</t>
  </si>
  <si>
    <t>UMES 6 Classroom Building, Envelope Reairs (Window, Masonry)</t>
  </si>
  <si>
    <t>UMES 6 Offfice/Admin Buildings, Envelope Repairs (Window, Masonry)</t>
  </si>
  <si>
    <t>Paige Industrial Services</t>
  </si>
  <si>
    <t>2230-001</t>
  </si>
  <si>
    <t>PG23-001</t>
  </si>
  <si>
    <t>2230-002</t>
  </si>
  <si>
    <t>PG23-002</t>
  </si>
  <si>
    <t>2230-003</t>
  </si>
  <si>
    <t>PG23-017</t>
  </si>
  <si>
    <t>UMES W. P Hytche, Dehumindification System, Chlorine Gen</t>
  </si>
  <si>
    <t>UMES EF Performing Arts Center, Envelope &amp; ADA Upgrades</t>
  </si>
  <si>
    <t>UMES Facilities Renewal Total</t>
  </si>
  <si>
    <t>UMBC Math/Psych, Bio and UC Elevator Upgrades</t>
  </si>
  <si>
    <t>Jeffrey Brown Contracting, LLC</t>
  </si>
  <si>
    <t>2022-015-01</t>
  </si>
  <si>
    <t>PG23-005</t>
  </si>
  <si>
    <t>UMBC Multiple Bldgs Fire Alarm System Upgrades</t>
  </si>
  <si>
    <t>2022-015-02</t>
  </si>
  <si>
    <t>PG23-006</t>
  </si>
  <si>
    <t>UMBC Library and Tech Research Center Roof Replacements</t>
  </si>
  <si>
    <t>2022-015-03</t>
  </si>
  <si>
    <t>PG23-012</t>
  </si>
  <si>
    <t>2022-015-04</t>
  </si>
  <si>
    <t>PG23-027</t>
  </si>
  <si>
    <t>UMBC Facilities Renewal</t>
  </si>
  <si>
    <t>2022-015-06</t>
  </si>
  <si>
    <t>PG23-040</t>
  </si>
  <si>
    <t>2022-015-07</t>
  </si>
  <si>
    <t>PG23-051</t>
  </si>
  <si>
    <t>2022-015-08</t>
  </si>
  <si>
    <t>PG23-060</t>
  </si>
  <si>
    <t>2022-015-10</t>
  </si>
  <si>
    <t>PG23-073</t>
  </si>
  <si>
    <t>2022-015-11</t>
  </si>
  <si>
    <t>PG23-078</t>
  </si>
  <si>
    <t>2022-015-09</t>
  </si>
  <si>
    <t>PG23-083</t>
  </si>
  <si>
    <t>Plano-Coudon, LLC</t>
  </si>
  <si>
    <t>2(Split)</t>
  </si>
  <si>
    <t>PG23-089</t>
  </si>
  <si>
    <t>UMBC Facilities Renewal Total</t>
  </si>
  <si>
    <t>UMGC Admin Building Conference Room HVAC/Electrical Upgrades</t>
  </si>
  <si>
    <t>UMGC Reimbursement</t>
  </si>
  <si>
    <t>Ltr Dtd 07/20/23</t>
  </si>
  <si>
    <t>PG23-071</t>
  </si>
  <si>
    <t>UMGC Facilities Renewal Total</t>
  </si>
  <si>
    <t>UMCES Chesapeake Analytics Collab Building Total</t>
  </si>
  <si>
    <t>UMCES HPL Visitor Building Renovation</t>
  </si>
  <si>
    <t>UMCES HPL Environmental Education Facility</t>
  </si>
  <si>
    <t>UMCES CBL Bernie Fowler Lab Roof and HVAC Replacement</t>
  </si>
  <si>
    <t>UMCES Facilities Renewal Total</t>
  </si>
  <si>
    <t>10/26/22 Transferred from DBM</t>
  </si>
  <si>
    <t>Maryland Environmental Service</t>
  </si>
  <si>
    <t>CI-032046</t>
  </si>
  <si>
    <t>UMCES Horn Point Laboratory Sewer Collection System Upgrade Total</t>
  </si>
  <si>
    <t>The Whiting-Turner Contracting Co, Inc.</t>
  </si>
  <si>
    <t>018510-0027(Split)</t>
  </si>
  <si>
    <t>018510-0028</t>
  </si>
  <si>
    <t>PG23-003</t>
  </si>
  <si>
    <t>018510-0029</t>
  </si>
  <si>
    <t>PG23-004</t>
  </si>
  <si>
    <t>018510-0030</t>
  </si>
  <si>
    <t>PG23-007</t>
  </si>
  <si>
    <t>018510-0031</t>
  </si>
  <si>
    <t>PG23-010</t>
  </si>
  <si>
    <t>018510-0032</t>
  </si>
  <si>
    <t>PG23-013</t>
  </si>
  <si>
    <t>018510-0033</t>
  </si>
  <si>
    <t>018510-0035</t>
  </si>
  <si>
    <t>018510-0034</t>
  </si>
  <si>
    <t>018510-0036</t>
  </si>
  <si>
    <t>PG23-044</t>
  </si>
  <si>
    <t>Turner &amp; Townsend Heery LLC</t>
  </si>
  <si>
    <t>PJIN0036180</t>
  </si>
  <si>
    <t>018510-0037</t>
  </si>
  <si>
    <t>PG23-052</t>
  </si>
  <si>
    <t>PJIN0036662</t>
  </si>
  <si>
    <t>018510-0038</t>
  </si>
  <si>
    <t>PJIN0037181</t>
  </si>
  <si>
    <t>018510-0039</t>
  </si>
  <si>
    <t>PG23-074</t>
  </si>
  <si>
    <t>PJIN0037668</t>
  </si>
  <si>
    <t>P JIN0038186</t>
  </si>
  <si>
    <t>PG23-087</t>
  </si>
  <si>
    <t>BSU Replace MLK Comm Arts &amp; Hum Building Total</t>
  </si>
  <si>
    <t>BSU Classroom/Laboratory/Lecture Hall Improvements (Various Building)</t>
  </si>
  <si>
    <t>BSU Mechanical System Replacements (Various Buildings)</t>
  </si>
  <si>
    <t>BSU Robinson Hall Mechanical Electrical System Upgrades</t>
  </si>
  <si>
    <t>2021-027-15</t>
  </si>
  <si>
    <t>BSU Campus-wide Sanitary Line Replacements</t>
  </si>
  <si>
    <t>2021-027-16</t>
  </si>
  <si>
    <t>BSU Facilities Renewal Total</t>
  </si>
  <si>
    <t>CSU Renovate Julian Sci for the College of Business Total</t>
  </si>
  <si>
    <t>CSU Johnson Auditorium Roof and HVAC Repairs</t>
  </si>
  <si>
    <t>Simpson Unlimited, Inc.</t>
  </si>
  <si>
    <t>23-0008-1-001/23-0008-1-002/23-0008-1-003</t>
  </si>
  <si>
    <t>PG23-063</t>
  </si>
  <si>
    <t>CSU Facilities Renewal Total</t>
  </si>
  <si>
    <t>Garland/DBS, Inc.</t>
  </si>
  <si>
    <t>42785239926/4275239533</t>
  </si>
  <si>
    <t>PG23-008</t>
  </si>
  <si>
    <t>PG23-014</t>
  </si>
  <si>
    <t>Carl Belt, Inc.</t>
  </si>
  <si>
    <t>4247-1</t>
  </si>
  <si>
    <t>PG23-016</t>
  </si>
  <si>
    <t>The Efficiency Network</t>
  </si>
  <si>
    <t>PG23-024</t>
  </si>
  <si>
    <t>PG23-031</t>
  </si>
  <si>
    <t>PG23-032</t>
  </si>
  <si>
    <t>PG23-036</t>
  </si>
  <si>
    <t>PG23-042</t>
  </si>
  <si>
    <t>4247-2</t>
  </si>
  <si>
    <t>PG23-047</t>
  </si>
  <si>
    <t>PG23-049</t>
  </si>
  <si>
    <t>Trane U.S. Inc.</t>
  </si>
  <si>
    <t>PG23-053</t>
  </si>
  <si>
    <t>PG23-054</t>
  </si>
  <si>
    <t>PG23-059</t>
  </si>
  <si>
    <t>PG23-080</t>
  </si>
  <si>
    <t>PG23-081</t>
  </si>
  <si>
    <t>PG23-090</t>
  </si>
  <si>
    <t>FSU Facilities Renewal Total</t>
  </si>
  <si>
    <t>06/08/22 Grant Award to FSU</t>
  </si>
  <si>
    <t>FSU Cordts PE Renov/Regional Rec Center Total</t>
  </si>
  <si>
    <t>FSU PE Center Entrance Upgrades</t>
  </si>
  <si>
    <t>FSU Frampton Hall Renovation/Upgrades</t>
  </si>
  <si>
    <t>SU Blackwell Hall Renovation Total</t>
  </si>
  <si>
    <t>SU Holloway Hall Great Hall Repairs and Improvements</t>
  </si>
  <si>
    <t>Tetca America East, LLC</t>
  </si>
  <si>
    <t>SI-61614</t>
  </si>
  <si>
    <t>PG23-033</t>
  </si>
  <si>
    <t>SU Holloway Hall Miscellaneous Roof Repairs</t>
  </si>
  <si>
    <t>PG23-056</t>
  </si>
  <si>
    <t>PG23-067</t>
  </si>
  <si>
    <t>SU Facilities Renewal Total</t>
  </si>
  <si>
    <t>Gilbane Building Company</t>
  </si>
  <si>
    <t>19/202210-J683(Split)</t>
  </si>
  <si>
    <t>PG23-009</t>
  </si>
  <si>
    <t>20/202211-J645</t>
  </si>
  <si>
    <t>PG23-011</t>
  </si>
  <si>
    <t>DISYS Solutions, Inc.</t>
  </si>
  <si>
    <t>IN32486</t>
  </si>
  <si>
    <t>PG23-018</t>
  </si>
  <si>
    <t>202212-J722</t>
  </si>
  <si>
    <t>PG23-020</t>
  </si>
  <si>
    <t>202301-J724</t>
  </si>
  <si>
    <t>PG23-022</t>
  </si>
  <si>
    <t>202302-J668</t>
  </si>
  <si>
    <t>PG23-030</t>
  </si>
  <si>
    <t>IN33480</t>
  </si>
  <si>
    <t>202303-J712</t>
  </si>
  <si>
    <t>PG23-035</t>
  </si>
  <si>
    <t>202304-J679</t>
  </si>
  <si>
    <t>PG23-045</t>
  </si>
  <si>
    <t>IN34202</t>
  </si>
  <si>
    <t>PG23-050</t>
  </si>
  <si>
    <t>26-202305-J686</t>
  </si>
  <si>
    <t>PG23-058</t>
  </si>
  <si>
    <t>IN34604</t>
  </si>
  <si>
    <t>IN35024</t>
  </si>
  <si>
    <t>PG23-064</t>
  </si>
  <si>
    <t>IN35317</t>
  </si>
  <si>
    <t>PG23-069</t>
  </si>
  <si>
    <t>27-202306-J477</t>
  </si>
  <si>
    <t>PG23-075</t>
  </si>
  <si>
    <t>28-202307-J683</t>
  </si>
  <si>
    <t>PG23-077</t>
  </si>
  <si>
    <t>29-202308-J781</t>
  </si>
  <si>
    <t>PG23-092</t>
  </si>
  <si>
    <t>TU Health Professions Building Total</t>
  </si>
  <si>
    <t>JMT(Johnson, Mirmiran &amp; Thompson, Inc.)</t>
  </si>
  <si>
    <t>2-205862/1-203718</t>
  </si>
  <si>
    <t>PG23-023</t>
  </si>
  <si>
    <t>3-209327</t>
  </si>
  <si>
    <t>4-217386</t>
  </si>
  <si>
    <t>PG23-088</t>
  </si>
  <si>
    <t>TU Visual &amp; ComTech (Smith Hall Renov) Total</t>
  </si>
  <si>
    <t>TU Cook Library HVAC Replacement (Phase I)</t>
  </si>
  <si>
    <t>TU Facilities Renewal Total</t>
  </si>
  <si>
    <t>UB Campus Building Envelope Improvements, Phased</t>
  </si>
  <si>
    <t>UB Campus HVAC Renewal, Phased</t>
  </si>
  <si>
    <t>UB Facilities Renewal Total</t>
  </si>
  <si>
    <t>USM Shady Grove Building Systems and Envelope Repairs</t>
  </si>
  <si>
    <t>USM Shady Grove Facilities Renewal Total</t>
  </si>
  <si>
    <t>USM - USMO Facilities Renewal Total</t>
  </si>
  <si>
    <t>USM South Maryland Building 1 and 2 HVAC Improvements</t>
  </si>
  <si>
    <t>USM - USM South Maryland Facilities Renewal Total</t>
  </si>
  <si>
    <t>USM Systemwide Projects Set-Aside (Emergency Account)</t>
  </si>
  <si>
    <t>USM Systemwide (Emergency) Total</t>
  </si>
  <si>
    <t>UMCP Chemistry Building Wing 1 Replacement Inv.#9332559996</t>
  </si>
  <si>
    <t>UMCP Replace Failing Street Lighting Inv.#DPRB011747</t>
  </si>
  <si>
    <t>BSU Replace MLK Comm Arts &amp; Hum Building Inv.#PJIN0036662</t>
  </si>
  <si>
    <t>BSU Facilities Renewal Inv.#202102713</t>
  </si>
  <si>
    <t>ELTG, LLC</t>
  </si>
  <si>
    <t>1812 Warwick Avenue</t>
  </si>
  <si>
    <t>FY13-033</t>
  </si>
  <si>
    <t>Eileen A. Carpenter, Attorney at Law</t>
  </si>
  <si>
    <t>1656 Warwick Avenue</t>
  </si>
  <si>
    <t>FY13-034</t>
  </si>
  <si>
    <t>Jones Realty Advisors, LLC</t>
  </si>
  <si>
    <t>J13-02</t>
  </si>
  <si>
    <t>Barton Malow Company</t>
  </si>
  <si>
    <t>EA Engineering, Science, and Technology</t>
  </si>
  <si>
    <t>FY13-035</t>
  </si>
  <si>
    <t>2500 Presbury Street</t>
  </si>
  <si>
    <t>FY13-038</t>
  </si>
  <si>
    <t>1818 Warwick Avenue</t>
  </si>
  <si>
    <t>FY13-039</t>
  </si>
  <si>
    <t>Commonwealth Land Title Insurance Company</t>
  </si>
  <si>
    <t>1659 Thomas Avenue</t>
  </si>
  <si>
    <t>Diversified Property Services</t>
  </si>
  <si>
    <t>Ck#12321</t>
  </si>
  <si>
    <t>Refund</t>
  </si>
  <si>
    <t>Cohen and Forman, LLC</t>
  </si>
  <si>
    <t>Ck#9913</t>
  </si>
  <si>
    <t>Ck#2823</t>
  </si>
  <si>
    <t>Ck#98003184</t>
  </si>
  <si>
    <t>Ck#2909</t>
  </si>
  <si>
    <t>Ck#9915</t>
  </si>
  <si>
    <t>1726 N Warwick Ave</t>
  </si>
  <si>
    <t>FY13-040</t>
  </si>
  <si>
    <t>1732 N Warwick Ave</t>
  </si>
  <si>
    <t>Lipman Frizzell &amp; Mitchell LLC</t>
  </si>
  <si>
    <t>LFM-12027YYYY-1</t>
  </si>
  <si>
    <t>1625 Thomas Ave</t>
  </si>
  <si>
    <t>1616 Thomas Ave</t>
  </si>
  <si>
    <t>1805 Thomas Ave</t>
  </si>
  <si>
    <t>1659 Thomas  Ave– Settlement 3/6/13                   </t>
  </si>
  <si>
    <t>1818 Warwick Ave – Settlement 3/6/13</t>
  </si>
  <si>
    <t>1805 Thomas Ave  - Settlement 3/13/13</t>
  </si>
  <si>
    <r>
      <t>1616 &amp; 1625 Thomas Ave. </t>
    </r>
    <r>
      <rPr>
        <sz val="12"/>
        <color indexed="56"/>
        <rFont val="Calibri"/>
        <family val="2"/>
      </rPr>
      <t>-</t>
    </r>
    <r>
      <rPr>
        <sz val="12"/>
        <rFont val="Calibri"/>
        <family val="2"/>
      </rPr>
      <t> Settlement 3/14/13</t>
    </r>
  </si>
  <si>
    <t>1726 &amp; 1732 Warwick Ave – Settlement 3/14/13</t>
  </si>
  <si>
    <t>JA000010</t>
  </si>
  <si>
    <t>FY13-010</t>
  </si>
  <si>
    <t>CSU Refund 12046</t>
  </si>
  <si>
    <t>JA000011</t>
  </si>
  <si>
    <t>FY13-011</t>
  </si>
  <si>
    <t>JA000012</t>
  </si>
  <si>
    <t>JA000013</t>
  </si>
  <si>
    <t>JA000014</t>
  </si>
  <si>
    <t>JA000015</t>
  </si>
  <si>
    <t>JA000016</t>
  </si>
  <si>
    <t>JA000017</t>
  </si>
  <si>
    <t>JA000019</t>
  </si>
  <si>
    <t>JA000018</t>
  </si>
  <si>
    <t>JA000020</t>
  </si>
  <si>
    <t>FY13-012</t>
  </si>
  <si>
    <t>FY13-13</t>
  </si>
  <si>
    <t>FY13-014</t>
  </si>
  <si>
    <t>JA000021</t>
  </si>
  <si>
    <t>FY13-015</t>
  </si>
  <si>
    <t>JA000022</t>
  </si>
  <si>
    <t>FY13-016</t>
  </si>
  <si>
    <t>FY13-017</t>
  </si>
  <si>
    <t>JA000023</t>
  </si>
  <si>
    <t>JA000024</t>
  </si>
  <si>
    <t>FY13-018</t>
  </si>
  <si>
    <t>FY13-019</t>
  </si>
  <si>
    <t>JA000025</t>
  </si>
  <si>
    <t>Stop payment CSU 10008</t>
  </si>
  <si>
    <t>JA000026</t>
  </si>
  <si>
    <t>JA000027</t>
  </si>
  <si>
    <t>JA000028</t>
  </si>
  <si>
    <t>FY13-020</t>
  </si>
  <si>
    <t>JA000029</t>
  </si>
  <si>
    <t>JA000030</t>
  </si>
  <si>
    <t>JA000031</t>
  </si>
  <si>
    <t>JA000032</t>
  </si>
  <si>
    <t>FY13-021</t>
  </si>
  <si>
    <t>FY13-022</t>
  </si>
  <si>
    <t>JA000033</t>
  </si>
  <si>
    <t>JA000034</t>
  </si>
  <si>
    <t>JA000035</t>
  </si>
  <si>
    <t>JA000036</t>
  </si>
  <si>
    <t>JA000037</t>
  </si>
  <si>
    <t>JA000038</t>
  </si>
  <si>
    <t>JA000039</t>
  </si>
  <si>
    <t>JA000040</t>
  </si>
  <si>
    <t>FY13-023</t>
  </si>
  <si>
    <t>FY13-024</t>
  </si>
  <si>
    <t>JA000041</t>
  </si>
  <si>
    <t>JA000042</t>
  </si>
  <si>
    <t>JA000043</t>
  </si>
  <si>
    <t>JA000044</t>
  </si>
  <si>
    <t>FY13-025</t>
  </si>
  <si>
    <t>FY13-026</t>
  </si>
  <si>
    <t>JA000045</t>
  </si>
  <si>
    <t>JA000046</t>
  </si>
  <si>
    <t>FY13-027</t>
  </si>
  <si>
    <t>FY13-028</t>
  </si>
  <si>
    <t>JA000049/54</t>
  </si>
  <si>
    <t>JA000048</t>
  </si>
  <si>
    <t>FY13-029</t>
  </si>
  <si>
    <t>FY13-030</t>
  </si>
  <si>
    <t>JA000050</t>
  </si>
  <si>
    <t>JA000051</t>
  </si>
  <si>
    <t>JA000052</t>
  </si>
  <si>
    <t>JA000054</t>
  </si>
  <si>
    <t>FY13-031</t>
  </si>
  <si>
    <t>FY13-032</t>
  </si>
  <si>
    <t>JA000055</t>
  </si>
  <si>
    <t>JA000056</t>
  </si>
  <si>
    <t>JA000057</t>
  </si>
  <si>
    <t>JA000058</t>
  </si>
  <si>
    <t>JA000059</t>
  </si>
  <si>
    <t xml:space="preserve">CSU12046  Refund </t>
  </si>
  <si>
    <t>UMCP10045 Correction</t>
  </si>
  <si>
    <t>JA000060</t>
  </si>
  <si>
    <t>JA000061</t>
  </si>
  <si>
    <t>JA000062</t>
  </si>
  <si>
    <t>JA000063</t>
  </si>
  <si>
    <t>JA000064</t>
  </si>
  <si>
    <t>JA000065</t>
  </si>
  <si>
    <t>FY13-036</t>
  </si>
  <si>
    <t>FY13-037</t>
  </si>
  <si>
    <t>JA000066</t>
  </si>
  <si>
    <t>JA000067</t>
  </si>
  <si>
    <t>JA000068</t>
  </si>
  <si>
    <t>FY13-041</t>
  </si>
  <si>
    <t>FY13-042</t>
  </si>
  <si>
    <t>FY13-043</t>
  </si>
  <si>
    <t>FY13-044</t>
  </si>
  <si>
    <t>FY13-045</t>
  </si>
  <si>
    <t>JA000069</t>
  </si>
  <si>
    <t>JA000070</t>
  </si>
  <si>
    <t>JA000071</t>
  </si>
  <si>
    <t>JA000072</t>
  </si>
  <si>
    <t>FY13-046</t>
  </si>
  <si>
    <t>FY13-047</t>
  </si>
  <si>
    <t>FY13-048</t>
  </si>
  <si>
    <t>FY13-049</t>
  </si>
  <si>
    <t>FY13-050</t>
  </si>
  <si>
    <t>FY13-051</t>
  </si>
  <si>
    <t>FY13-052</t>
  </si>
  <si>
    <t>FY13-053</t>
  </si>
  <si>
    <t>JA000073</t>
  </si>
  <si>
    <t>FY13-054</t>
  </si>
  <si>
    <t>JA000074</t>
  </si>
  <si>
    <t>JA000084</t>
  </si>
  <si>
    <t>JA000076</t>
  </si>
  <si>
    <t>JA000077</t>
  </si>
  <si>
    <t>JA000078</t>
  </si>
  <si>
    <t>JA000079</t>
  </si>
  <si>
    <t>JA000080</t>
  </si>
  <si>
    <t>JA000081</t>
  </si>
  <si>
    <t>JA000082</t>
  </si>
  <si>
    <t>JA000083</t>
  </si>
  <si>
    <t>FY13-055</t>
  </si>
  <si>
    <t>JA000085</t>
  </si>
  <si>
    <t>FY13-056</t>
  </si>
  <si>
    <t>JA000086</t>
  </si>
  <si>
    <t>FY13-057</t>
  </si>
  <si>
    <t>FY13-058</t>
  </si>
  <si>
    <t>JA000087</t>
  </si>
  <si>
    <t>JA000088</t>
  </si>
  <si>
    <t>JA000089</t>
  </si>
  <si>
    <t>JA000090</t>
  </si>
  <si>
    <t>JA000091</t>
  </si>
  <si>
    <t>FY13-059</t>
  </si>
  <si>
    <t>JA000092</t>
  </si>
  <si>
    <t>FY13-060</t>
  </si>
  <si>
    <t>FY13-061</t>
  </si>
  <si>
    <t>PG23-093</t>
  </si>
  <si>
    <t>2022-015-12</t>
  </si>
  <si>
    <t>2022-015-13</t>
  </si>
  <si>
    <t>PG23-094</t>
  </si>
  <si>
    <t>2201024.07 REV 2</t>
  </si>
  <si>
    <t>11/16/23 PG23-093</t>
  </si>
  <si>
    <t>11/16/23 PG23-094</t>
  </si>
  <si>
    <t>11/20/23 PG23-095</t>
  </si>
  <si>
    <t>INV4513</t>
  </si>
  <si>
    <t>PG23-095</t>
  </si>
  <si>
    <t>5270-200-2</t>
  </si>
  <si>
    <t>090266.007 - 2</t>
  </si>
  <si>
    <t>13 Storm</t>
  </si>
  <si>
    <t>13 Steam</t>
  </si>
  <si>
    <t>018100-0061</t>
  </si>
  <si>
    <t>P JIN0038371</t>
  </si>
  <si>
    <t>11/20/23 PG23-096</t>
  </si>
  <si>
    <t>PG23-096</t>
  </si>
  <si>
    <t>2201024.08/2201024.09</t>
  </si>
  <si>
    <t>11/20/23 PG23-097</t>
  </si>
  <si>
    <t>PG23-097</t>
  </si>
  <si>
    <t>090266.007</t>
  </si>
  <si>
    <t>019548-0003</t>
  </si>
  <si>
    <t>018100-0062</t>
  </si>
  <si>
    <t>JC43735</t>
  </si>
  <si>
    <t>11/20/23 PG23-098</t>
  </si>
  <si>
    <t>Dixie Friend Gay</t>
  </si>
  <si>
    <t>PG23-099</t>
  </si>
  <si>
    <t>2023-09</t>
  </si>
  <si>
    <t>Consigli Construction Co., Inc.</t>
  </si>
  <si>
    <t>Ball-Nogues Studio</t>
  </si>
  <si>
    <t>11/20/23 PG23-099</t>
  </si>
  <si>
    <t>11/20/23 PG23-100</t>
  </si>
  <si>
    <t>PG23-100</t>
  </si>
  <si>
    <t>14 Steam</t>
  </si>
  <si>
    <t>PG23-101</t>
  </si>
  <si>
    <t>11/20/23 PG23-101</t>
  </si>
  <si>
    <t>PG23-102</t>
  </si>
  <si>
    <t>11/21/23 PG23-102</t>
  </si>
  <si>
    <t>11/21/23 PG23-103</t>
  </si>
  <si>
    <t>Marshall Craft Associates, Inc.</t>
  </si>
  <si>
    <t>PG23-103</t>
  </si>
  <si>
    <t>202309-J568</t>
  </si>
  <si>
    <t>PG23-104</t>
  </si>
  <si>
    <t>11/21/23 PG23-104</t>
  </si>
  <si>
    <t>5-222084</t>
  </si>
  <si>
    <t>11/23/23 PG23-105</t>
  </si>
  <si>
    <t>11/23/23 PG23-106</t>
  </si>
  <si>
    <t>11/23/23 PG23-107</t>
  </si>
  <si>
    <t>SU Facilities Renewal</t>
  </si>
  <si>
    <t>Keller Brothers, Inc.</t>
  </si>
  <si>
    <t>PG23-105</t>
  </si>
  <si>
    <t>PG23-106</t>
  </si>
  <si>
    <t>2022-015-14</t>
  </si>
  <si>
    <t>Ltr Dtd 11/29/23</t>
  </si>
  <si>
    <t>PG23-107</t>
  </si>
  <si>
    <t>12/11/23 PG23-108</t>
  </si>
  <si>
    <t>PG23-108</t>
  </si>
  <si>
    <t>202310-J616</t>
  </si>
  <si>
    <t>PG23-109</t>
  </si>
  <si>
    <t>P JIN0038771</t>
  </si>
  <si>
    <t>12/11/23 PG23-109</t>
  </si>
  <si>
    <t>12/11/23 PG23-110</t>
  </si>
  <si>
    <t>018100-0063</t>
  </si>
  <si>
    <t>PG23-110</t>
  </si>
  <si>
    <t>Sandow Construction, Inc.</t>
  </si>
  <si>
    <t>019548-0004</t>
  </si>
  <si>
    <t>PG23-098</t>
  </si>
  <si>
    <t>Expenditure transfer from Bond funds to PayGo for Plano-Coudon Inv#3(Split), it should be paid from PayGo FY23, was paid mistakenly from Bond funds through 2022A Cert#78</t>
  </si>
  <si>
    <t>PG23-111</t>
  </si>
  <si>
    <t>12/13/23 PG23-111</t>
  </si>
  <si>
    <t>12/13/23 PG23-112</t>
  </si>
  <si>
    <t>PG23-112</t>
  </si>
  <si>
    <t>12/13/23 PG23-113</t>
  </si>
  <si>
    <t>PG23-113</t>
  </si>
  <si>
    <t>JV Doc# 11846850</t>
  </si>
  <si>
    <t>01/04/24 PG23-114</t>
  </si>
  <si>
    <t>6-224053</t>
  </si>
  <si>
    <t>PG23-114</t>
  </si>
  <si>
    <t>PG23-115</t>
  </si>
  <si>
    <t>P JIN0039085</t>
  </si>
  <si>
    <t>PG23-116</t>
  </si>
  <si>
    <t>018100-0064</t>
  </si>
  <si>
    <t>Washington Workplace, Inc.</t>
  </si>
  <si>
    <t>CL231124A</t>
  </si>
  <si>
    <t>018100-0066</t>
  </si>
  <si>
    <t>PG23-117</t>
  </si>
  <si>
    <t>01/04/24 PG23-115</t>
  </si>
  <si>
    <t>01/04/24 PG23-117</t>
  </si>
  <si>
    <t>01/12/24 PG23-118</t>
  </si>
  <si>
    <t>PG23-118</t>
  </si>
  <si>
    <t>2022-015-15</t>
  </si>
  <si>
    <t>Design Collective, Inc.</t>
  </si>
  <si>
    <t>0000765</t>
  </si>
  <si>
    <t>PG23-119</t>
  </si>
  <si>
    <t>01/12/24 PG23-119</t>
  </si>
  <si>
    <t>01/12/24 PG23-120</t>
  </si>
  <si>
    <t>202311-J377</t>
  </si>
  <si>
    <t>PG23-120</t>
  </si>
  <si>
    <t>Pending Washington Workplace Inv#CL231124A</t>
  </si>
  <si>
    <t>Pending</t>
  </si>
  <si>
    <t>01/04/24 PG23-116 revised</t>
  </si>
  <si>
    <t>01/22/24 PG23-121</t>
  </si>
  <si>
    <t>PG23-121</t>
  </si>
  <si>
    <t>01/29/24 PG23-122</t>
  </si>
  <si>
    <t>PJIN0039337</t>
  </si>
  <si>
    <t>PG23-122</t>
  </si>
  <si>
    <t>090266.007-4</t>
  </si>
  <si>
    <t>PG23-123</t>
  </si>
  <si>
    <t>01/29/24 PG23-123</t>
  </si>
  <si>
    <t>01/29/24 PG23-124</t>
  </si>
  <si>
    <t>Henley Construction</t>
  </si>
  <si>
    <t>PG23-124</t>
  </si>
  <si>
    <t>USM - USMO Facilities Renewal (USM Hagerstown Replace Flooring)</t>
  </si>
  <si>
    <t>JC44807</t>
  </si>
  <si>
    <t>PG23-125</t>
  </si>
  <si>
    <t>02/02/24 PG23-125</t>
  </si>
  <si>
    <t>02/05/24 PG23-126</t>
  </si>
  <si>
    <t>PG23-126</t>
  </si>
  <si>
    <t>02/08/24 PG23-127</t>
  </si>
  <si>
    <t>02/08/24 PG23-128</t>
  </si>
  <si>
    <t>PG23-127</t>
  </si>
  <si>
    <t>TA Instruments - Waters L.L.C.</t>
  </si>
  <si>
    <t>PG23-128</t>
  </si>
  <si>
    <t>0000852</t>
  </si>
  <si>
    <t>02/12/24 PG23-129</t>
  </si>
  <si>
    <t>02/12/24 PG23-130</t>
  </si>
  <si>
    <t>7-226616</t>
  </si>
  <si>
    <t>PG23-129</t>
  </si>
  <si>
    <t>PG23-130</t>
  </si>
  <si>
    <t xml:space="preserve">  </t>
  </si>
  <si>
    <t xml:space="preserve"> </t>
  </si>
  <si>
    <t>PG23-131</t>
  </si>
  <si>
    <t>2022-015-16</t>
  </si>
  <si>
    <t>02/19/24 PG23-131</t>
  </si>
  <si>
    <t>02/19/24 PG23-132</t>
  </si>
  <si>
    <t>Quinn Evans Architect</t>
  </si>
  <si>
    <t>PG23-132</t>
  </si>
  <si>
    <t>PG23-133</t>
  </si>
  <si>
    <t>020187-0009</t>
  </si>
  <si>
    <t>202312-J905</t>
  </si>
  <si>
    <t>PG23-134</t>
  </si>
  <si>
    <t>PG23-135</t>
  </si>
  <si>
    <t>COB2017_20th(Split)</t>
  </si>
  <si>
    <t>090266.007-5</t>
  </si>
  <si>
    <t>PG23-136</t>
  </si>
  <si>
    <t>02/19/24 PG23-133</t>
  </si>
  <si>
    <t>02/19/24 PG23-134</t>
  </si>
  <si>
    <t>02/19/24 PG23-135</t>
  </si>
  <si>
    <t>02/19/24 PG23-136</t>
  </si>
  <si>
    <t>PJIN0039608</t>
  </si>
  <si>
    <t>USG Reimbursement</t>
  </si>
  <si>
    <t>Ltr Dtd 12/21/23</t>
  </si>
  <si>
    <t>PG23-137</t>
  </si>
  <si>
    <t>Corridor Flooring Associates</t>
  </si>
  <si>
    <t>PG23-138</t>
  </si>
  <si>
    <t>02/29/24 PG23-137</t>
  </si>
  <si>
    <t>02/29/24 PG23-138</t>
  </si>
  <si>
    <t>8824001 (Split)</t>
  </si>
  <si>
    <t>02/29/24 PG23-139</t>
  </si>
  <si>
    <t>PG23-139</t>
  </si>
  <si>
    <t>03/08/24 PG23-140</t>
  </si>
  <si>
    <t>UMCP Reimbursement</t>
  </si>
  <si>
    <t>Ltr Dtd 03/05/24</t>
  </si>
  <si>
    <t>PG23-140</t>
  </si>
  <si>
    <t xml:space="preserve">UMCP Reimbursement </t>
  </si>
  <si>
    <t>PG23-141</t>
  </si>
  <si>
    <t>Mueller Associates, Inc.</t>
  </si>
  <si>
    <t>PG23-142</t>
  </si>
  <si>
    <t>03/08/24 PG23-141</t>
  </si>
  <si>
    <t>03/08/24 PG23-142</t>
  </si>
  <si>
    <t>03/15/24 PG23-143</t>
  </si>
  <si>
    <t>03/15/24 PG23-144</t>
  </si>
  <si>
    <t>03/15/24 PG23-145</t>
  </si>
  <si>
    <t>2022-015-17</t>
  </si>
  <si>
    <t>PG23-143</t>
  </si>
  <si>
    <t>COB2017_21st</t>
  </si>
  <si>
    <t>PG23-144</t>
  </si>
  <si>
    <t>PG23-145</t>
  </si>
  <si>
    <t>03/22/24 PG23-147</t>
  </si>
  <si>
    <t>090266.007-6</t>
  </si>
  <si>
    <t>PG23-147</t>
  </si>
  <si>
    <t>PJIN0039850</t>
  </si>
  <si>
    <t>PG23-150</t>
  </si>
  <si>
    <t>03/22/24 PG23-150</t>
  </si>
  <si>
    <t>PG23-146</t>
  </si>
  <si>
    <t>202401-J516(Split)</t>
  </si>
  <si>
    <t>03/27/24 PG23-146</t>
  </si>
  <si>
    <t>03/27/24 PG23-148</t>
  </si>
  <si>
    <t>PG23-148</t>
  </si>
  <si>
    <t>PG23-149</t>
  </si>
  <si>
    <t>Invoice 2 &amp; Invoice 3</t>
  </si>
  <si>
    <t>Takeform</t>
  </si>
  <si>
    <t>03/27/24 PG23-149</t>
  </si>
  <si>
    <t>03/27/24 PG23-151</t>
  </si>
  <si>
    <t>PG23-151</t>
  </si>
  <si>
    <t>5 (Split)</t>
  </si>
  <si>
    <t>03/28/24 PG23-152</t>
  </si>
  <si>
    <t>PG23-152</t>
  </si>
  <si>
    <t>018100-0067</t>
  </si>
  <si>
    <t>018100-0068</t>
  </si>
  <si>
    <t>04/08/24 PG23-153</t>
  </si>
  <si>
    <t>PG23-153</t>
  </si>
  <si>
    <t>04/08/24 PG23-154</t>
  </si>
  <si>
    <t>PG23-154</t>
  </si>
  <si>
    <t>TU</t>
  </si>
  <si>
    <t>UMCP</t>
  </si>
  <si>
    <t>last cert issued</t>
  </si>
  <si>
    <t>04/22/24 PG23-155</t>
  </si>
  <si>
    <t>UMCP BSU</t>
  </si>
  <si>
    <t>018100-0065</t>
  </si>
  <si>
    <t>PG23-155</t>
  </si>
  <si>
    <t>07/01/20 1-GM</t>
  </si>
  <si>
    <t>05/22/19 4-C</t>
  </si>
  <si>
    <t>04/19/23 1-GM</t>
  </si>
  <si>
    <t>Victorekpuk</t>
  </si>
  <si>
    <t>01</t>
  </si>
  <si>
    <t>08/31/22 1-GM</t>
  </si>
  <si>
    <t>04/22/24 PG23-156</t>
  </si>
  <si>
    <t>SU</t>
  </si>
  <si>
    <t>PG23-156</t>
  </si>
  <si>
    <t>08/23/23 1-GM</t>
  </si>
  <si>
    <t>FY23 Paygo Certificate</t>
  </si>
  <si>
    <t>Grand</t>
  </si>
  <si>
    <t>BSU</t>
  </si>
  <si>
    <t>UMBC</t>
  </si>
  <si>
    <t>2022-015-18</t>
  </si>
  <si>
    <t>PG23-157</t>
  </si>
  <si>
    <t>04/30/24 PG23-157</t>
  </si>
  <si>
    <t>PJIN0040112</t>
  </si>
  <si>
    <t>PG23-159</t>
  </si>
  <si>
    <t>Bowman</t>
  </si>
  <si>
    <t>414331/418521/422448</t>
  </si>
  <si>
    <t>PG23-158</t>
  </si>
  <si>
    <t>8-231233</t>
  </si>
  <si>
    <t>020187-0010</t>
  </si>
  <si>
    <t>0001021</t>
  </si>
  <si>
    <t>UMCES</t>
  </si>
  <si>
    <t>090266.007-8</t>
  </si>
  <si>
    <t>UMCP/BSU/SU/UMES</t>
  </si>
  <si>
    <t>43 (Split)</t>
  </si>
  <si>
    <t>PG23-163</t>
  </si>
  <si>
    <t xml:space="preserve">Harper &amp; Sons, Inc. </t>
  </si>
  <si>
    <t>PG23-164</t>
  </si>
  <si>
    <t>FSU</t>
  </si>
  <si>
    <t>PG23-160</t>
  </si>
  <si>
    <t>PG23-162</t>
  </si>
  <si>
    <t>6/11/24 PG23-160</t>
  </si>
  <si>
    <t>5/22/24 PG23-158</t>
  </si>
  <si>
    <t>5/22/24 PG23-159</t>
  </si>
  <si>
    <t>6/11/24 PG23-162</t>
  </si>
  <si>
    <t>CSU</t>
  </si>
  <si>
    <t>6/11/24 PG23-163</t>
  </si>
  <si>
    <t>2316-01</t>
  </si>
  <si>
    <t>6/11/24 PG23-164</t>
  </si>
  <si>
    <t>6/11/24 PG24-161</t>
  </si>
  <si>
    <t>UMCP/UMES/BSU</t>
  </si>
  <si>
    <t>Ltr Dtd 05/30/24</t>
  </si>
  <si>
    <t>PG23-161</t>
  </si>
  <si>
    <t>UMES</t>
  </si>
  <si>
    <t>6/11/24 PG23-165</t>
  </si>
  <si>
    <t>UMB</t>
  </si>
  <si>
    <t>PG23-165</t>
  </si>
  <si>
    <t>PG23-166</t>
  </si>
  <si>
    <t>6/13/24 PG23-166</t>
  </si>
  <si>
    <t>PJIN0040307</t>
  </si>
  <si>
    <t>018100-0069</t>
  </si>
  <si>
    <t>BSU/UMCP</t>
  </si>
  <si>
    <t>6/14/24 PG23-167</t>
  </si>
  <si>
    <t>Perkins&amp;Will</t>
  </si>
  <si>
    <t>0324028</t>
  </si>
  <si>
    <t>PG23-167</t>
  </si>
  <si>
    <t>0424031</t>
  </si>
  <si>
    <t>6 (Split)</t>
  </si>
  <si>
    <t>13422115 13422191</t>
  </si>
  <si>
    <t>FY25</t>
  </si>
  <si>
    <t>7/12/24 PG23-168</t>
  </si>
  <si>
    <t>The Christman Company</t>
  </si>
  <si>
    <t>PG23-168</t>
  </si>
  <si>
    <t>7/12/24 PG23-169</t>
  </si>
  <si>
    <t>PG23-169</t>
  </si>
  <si>
    <t>7/22/24 PG23-170</t>
  </si>
  <si>
    <t>22nd</t>
  </si>
  <si>
    <t>PG23-170</t>
  </si>
  <si>
    <t>PG23-171</t>
  </si>
  <si>
    <t>0524033</t>
  </si>
  <si>
    <t>9-235456</t>
  </si>
  <si>
    <t>7/22/24 PG23-171</t>
  </si>
  <si>
    <t>7/22/24 PG23-172</t>
  </si>
  <si>
    <t>018100-0070</t>
  </si>
  <si>
    <t>PG23-172</t>
  </si>
  <si>
    <t>17 (Split)</t>
  </si>
  <si>
    <t>16 Underground Utilities Project</t>
  </si>
  <si>
    <t>02</t>
  </si>
  <si>
    <t>18 Underground Utilities Project</t>
  </si>
  <si>
    <t>PG23-172(8)</t>
  </si>
  <si>
    <t>PG23-172(7)</t>
  </si>
  <si>
    <t>PG23-172(9)</t>
  </si>
  <si>
    <t>PG23-172(10)</t>
  </si>
  <si>
    <t>PJIN0040561</t>
  </si>
  <si>
    <t>Turner &amp; Townsend Herry, LLC</t>
  </si>
  <si>
    <t>PG23-172(1)</t>
  </si>
  <si>
    <t>PG23-172(2)</t>
  </si>
  <si>
    <t>PG23-172(3)</t>
  </si>
  <si>
    <t>PG23-172(4)</t>
  </si>
  <si>
    <t>PG23-172(5)</t>
  </si>
  <si>
    <t>PG23-172(6)</t>
  </si>
  <si>
    <t>23rd</t>
  </si>
  <si>
    <t>PG23-173</t>
  </si>
  <si>
    <t>44</t>
  </si>
  <si>
    <t>8/21/24 PG23-173</t>
  </si>
  <si>
    <t>8/21/24 PG23-174</t>
  </si>
  <si>
    <t>PG23-174</t>
  </si>
  <si>
    <t>090266.007-10</t>
  </si>
  <si>
    <t>MOI, Inc.</t>
  </si>
  <si>
    <t>PG23-175</t>
  </si>
  <si>
    <t>8/27/24 PG23-175</t>
  </si>
  <si>
    <t>Aug 24</t>
  </si>
  <si>
    <t>Jul 24</t>
  </si>
  <si>
    <t>8/21/24 PG23-176</t>
  </si>
  <si>
    <t>FST-HEA, LLC</t>
  </si>
  <si>
    <t>PG23-176</t>
  </si>
  <si>
    <t>R7024Z-018-1</t>
  </si>
  <si>
    <t>2316-02</t>
  </si>
  <si>
    <t>PG23-177</t>
  </si>
  <si>
    <t>2316-03</t>
  </si>
  <si>
    <t>9/23/24 PG23-177</t>
  </si>
  <si>
    <t>PG23-178</t>
  </si>
  <si>
    <t>9/23/24 PG23-178</t>
  </si>
  <si>
    <t>PG23-179</t>
  </si>
  <si>
    <t>9/23/24 PG23-179</t>
  </si>
  <si>
    <t>10-238731</t>
  </si>
  <si>
    <t>PG23-180</t>
  </si>
  <si>
    <t xml:space="preserve">DPR Construction </t>
  </si>
  <si>
    <t>9/24/24 PG23-180</t>
  </si>
  <si>
    <t>9/24/24 PG23-181</t>
  </si>
  <si>
    <t>126324-A</t>
  </si>
  <si>
    <t>018510-0051</t>
  </si>
  <si>
    <t>PG23-181</t>
  </si>
  <si>
    <t>0001285</t>
  </si>
  <si>
    <t>Sep 24</t>
  </si>
  <si>
    <t>10/3/24 Return PG23-172(5)</t>
  </si>
  <si>
    <t>PG23-182</t>
  </si>
  <si>
    <t>10/9/24 PG23-182</t>
  </si>
  <si>
    <t>PG23-183</t>
  </si>
  <si>
    <t>10/9/24 PG23-183</t>
  </si>
  <si>
    <t>Brawner Builders</t>
  </si>
  <si>
    <t>PG23-184</t>
  </si>
  <si>
    <t>10/9/24 PG23-184</t>
  </si>
  <si>
    <t>PG23-185</t>
  </si>
  <si>
    <t>018100-0071</t>
  </si>
  <si>
    <t>Costello Construction</t>
  </si>
  <si>
    <t>052401</t>
  </si>
  <si>
    <t>052402</t>
  </si>
  <si>
    <t>0001482</t>
  </si>
  <si>
    <t>0001377</t>
  </si>
  <si>
    <t>10/9/24 PG23-185</t>
  </si>
  <si>
    <t>UMCP UMCES</t>
  </si>
  <si>
    <t>PG23-186</t>
  </si>
  <si>
    <t>10/21/24 PG23-186</t>
  </si>
  <si>
    <t>PG23-187</t>
  </si>
  <si>
    <t>11/20/24 PG23-187</t>
  </si>
  <si>
    <t>Ltr Dtd 11/06/24</t>
  </si>
  <si>
    <t>PG23-188(1)</t>
  </si>
  <si>
    <t>PG23-188(2)</t>
  </si>
  <si>
    <t>Ltr Dtd 11/07/24</t>
  </si>
  <si>
    <t>PG23-189</t>
  </si>
  <si>
    <t>VWR International LLC</t>
  </si>
  <si>
    <t>PG23-190(1)</t>
  </si>
  <si>
    <t>PG23-190(2)</t>
  </si>
  <si>
    <t>21 Cole Head</t>
  </si>
  <si>
    <t>PG23-190(3)</t>
  </si>
  <si>
    <t>0524-04</t>
  </si>
  <si>
    <t>PG23-190(4)</t>
  </si>
  <si>
    <t>PG23-190(5)</t>
  </si>
  <si>
    <t>0524-03</t>
  </si>
  <si>
    <t>PG23-190</t>
  </si>
  <si>
    <t>PG23-191</t>
  </si>
  <si>
    <t>11/20/24 PG23-189</t>
  </si>
  <si>
    <t>USG</t>
  </si>
  <si>
    <t>11/20/24 PG23-190</t>
  </si>
  <si>
    <t>11/20/24 PG23-191</t>
  </si>
  <si>
    <t>UMCP/UMCES</t>
  </si>
  <si>
    <t>10/24/2024</t>
  </si>
  <si>
    <t>JRN-000746</t>
  </si>
  <si>
    <t>10/23/2024</t>
  </si>
  <si>
    <t>SIR-00000243</t>
  </si>
  <si>
    <t>JRN-000654</t>
  </si>
  <si>
    <t>SIR-00000247</t>
  </si>
  <si>
    <t>SU/UMCES/UMES/UMCP</t>
  </si>
  <si>
    <t>12/11/24 PG23-188(2)</t>
  </si>
  <si>
    <t>12/11/24 PG23-188(1)</t>
  </si>
  <si>
    <t>PG23-192</t>
  </si>
  <si>
    <t>Highlander Contracting Company, LLC</t>
  </si>
  <si>
    <t>PG23-192(1)</t>
  </si>
  <si>
    <t>12/11/24 PG23-192(1)(2)(3)</t>
  </si>
  <si>
    <t>PG23-192(2)</t>
  </si>
  <si>
    <t>PG23-192(3)</t>
  </si>
  <si>
    <t>Maryland Correctional Enterprises</t>
  </si>
  <si>
    <t>H02526</t>
  </si>
  <si>
    <t>PG23-188(3)</t>
  </si>
  <si>
    <t>PG23-188(4)</t>
  </si>
  <si>
    <t>PG23-188(5)</t>
  </si>
  <si>
    <t>H02525</t>
  </si>
  <si>
    <t>AECOM Technical Services, Inc.</t>
  </si>
  <si>
    <t>UMCP/SU/UMCES</t>
  </si>
  <si>
    <t>12/13/24 PG23-188(3)(4)(5)</t>
  </si>
  <si>
    <t>Checking Design Collective Invoice amount PG23-188(6)</t>
  </si>
  <si>
    <t>JRN-002566</t>
  </si>
  <si>
    <t xml:space="preserve">SIR-00000696 </t>
  </si>
  <si>
    <t>Ltr Dtd 01/14/25</t>
  </si>
  <si>
    <t>PG23-193</t>
  </si>
  <si>
    <t>UMCES/UMCP/UMES</t>
  </si>
  <si>
    <t>PG23-193_UMCP</t>
  </si>
  <si>
    <t>PG23-194_UMB</t>
  </si>
  <si>
    <t>1/22/25 PG23-193</t>
  </si>
  <si>
    <t>1/22/25 PG23-194</t>
  </si>
  <si>
    <t>JRN-004852</t>
  </si>
  <si>
    <t>SIR-00001375</t>
  </si>
  <si>
    <t>H02375</t>
  </si>
  <si>
    <t>PG23-196(1)</t>
  </si>
  <si>
    <t>H02372</t>
  </si>
  <si>
    <t>PG23-196(2)</t>
  </si>
  <si>
    <t>H03600</t>
  </si>
  <si>
    <t>PG23-196(3)</t>
  </si>
  <si>
    <t>PG23-196(4)</t>
  </si>
  <si>
    <t>PJIN0041888</t>
  </si>
  <si>
    <t>PG23-196(5)</t>
  </si>
  <si>
    <t>H02374</t>
  </si>
  <si>
    <t>PG23-196(6)</t>
  </si>
  <si>
    <t>H02376</t>
  </si>
  <si>
    <t>PG23-196(7)</t>
  </si>
  <si>
    <t>H02371</t>
  </si>
  <si>
    <t>PG23-196(8)</t>
  </si>
  <si>
    <t>PG23-196(9)</t>
  </si>
  <si>
    <t>PG23-196(10)</t>
  </si>
  <si>
    <t>H03625</t>
  </si>
  <si>
    <t>PG23-196(11)</t>
  </si>
  <si>
    <t>PG23-196_UMCP</t>
  </si>
  <si>
    <t>1/29/25 PG23-196</t>
  </si>
  <si>
    <t>PG23-195</t>
  </si>
  <si>
    <t>JRN-005306</t>
  </si>
  <si>
    <t>Remaining Balance to be Transferred as of 1/2025</t>
  </si>
  <si>
    <t>24</t>
  </si>
  <si>
    <t>PG23-195_CSU</t>
  </si>
  <si>
    <t>PG23-197(1)</t>
  </si>
  <si>
    <t>PG23-197(1)(2)(3)(4)</t>
  </si>
  <si>
    <t>PG23-197(2)</t>
  </si>
  <si>
    <t>PG23-197(3)</t>
  </si>
  <si>
    <t>PG23-197(4)</t>
  </si>
  <si>
    <t>PG23-198(1)</t>
  </si>
  <si>
    <t>PG23-198(1)(2)(3)(4)(5)</t>
  </si>
  <si>
    <t>PG23-198(2)</t>
  </si>
  <si>
    <t>PG23-198(3)</t>
  </si>
  <si>
    <t>PG23-198(4)</t>
  </si>
  <si>
    <t>11-243148</t>
  </si>
  <si>
    <t>PG23-198(5)</t>
  </si>
  <si>
    <t>PG23-200</t>
  </si>
  <si>
    <t>PG23-201(1)(2)(3)(4)</t>
  </si>
  <si>
    <t>019505-0029</t>
  </si>
  <si>
    <t>PG23-201(1)</t>
  </si>
  <si>
    <t>PG23-201(2)</t>
  </si>
  <si>
    <t>0524-07</t>
  </si>
  <si>
    <t>PG23-201(3)</t>
  </si>
  <si>
    <t>Various invoices</t>
  </si>
  <si>
    <t>PG23-201(4)</t>
  </si>
  <si>
    <t>Reclass Perkind&amp;Will Inv#0321028 from Paygo 23 to Paygo 22</t>
  </si>
  <si>
    <t>Correction</t>
  </si>
  <si>
    <t>Reclass Perkind&amp;Will Inv#0424031 from Paygo 23 to Paygo 22</t>
  </si>
  <si>
    <t>Reclass Perkind&amp;Will Inv#'0524033 from Paygo 23 to Paygo 22</t>
  </si>
  <si>
    <t>PG23-167 Correction</t>
  </si>
  <si>
    <t>PG23-171 Correction</t>
  </si>
  <si>
    <t>JRN-007433</t>
  </si>
  <si>
    <t>UMCP Cole Field House South Wing - Renew Mechanical &amp; Electrical</t>
  </si>
  <si>
    <t>SIR-00002305</t>
  </si>
  <si>
    <t>SIR-00002298</t>
  </si>
  <si>
    <t>SIR-00002295</t>
  </si>
  <si>
    <t>JRN-008111</t>
  </si>
  <si>
    <t>Design Collective</t>
  </si>
  <si>
    <t>PG23-205(11)</t>
  </si>
  <si>
    <t>Costello Construction Of Maryland</t>
  </si>
  <si>
    <t>PG23-205(13)</t>
  </si>
  <si>
    <t>PG23-205(2)</t>
  </si>
  <si>
    <t>PG23-205(9)</t>
  </si>
  <si>
    <t>0001986</t>
  </si>
  <si>
    <t>0524-05</t>
  </si>
  <si>
    <t>0524-06</t>
  </si>
  <si>
    <t>Vexlum Oy</t>
  </si>
  <si>
    <t>INV-510567/1174</t>
  </si>
  <si>
    <t>PG23-205(1)</t>
  </si>
  <si>
    <t>PG23-205(12)</t>
  </si>
  <si>
    <t>Bowman Consulting Group</t>
  </si>
  <si>
    <t>PG23-205(14)</t>
  </si>
  <si>
    <t>PG23-205(15)</t>
  </si>
  <si>
    <t>PG23-205(3)</t>
  </si>
  <si>
    <t>PG23-205(4)</t>
  </si>
  <si>
    <t>The Whiting-Turner Contracting Co Inc</t>
  </si>
  <si>
    <t>PG23-205(5)</t>
  </si>
  <si>
    <t>PG23-205(7)</t>
  </si>
  <si>
    <t>H02373</t>
  </si>
  <si>
    <t>15048.03-6</t>
  </si>
  <si>
    <t>15048.03-9</t>
  </si>
  <si>
    <t>(56)018100-0073</t>
  </si>
  <si>
    <t>H02479</t>
  </si>
  <si>
    <t>J Vinton Schafer &amp; Sons Inc</t>
  </si>
  <si>
    <t>PG23-205(6)</t>
  </si>
  <si>
    <t>PG23-205(8)</t>
  </si>
  <si>
    <t>Hord Coplan Macht</t>
  </si>
  <si>
    <t>PG23-205(10)</t>
  </si>
  <si>
    <t>09772202</t>
  </si>
  <si>
    <t>FR</t>
  </si>
  <si>
    <t>Chem</t>
  </si>
  <si>
    <t>Chesapeake</t>
  </si>
  <si>
    <t>UMCES/UMCP</t>
  </si>
  <si>
    <t>PG23-199(1)(2)</t>
  </si>
  <si>
    <t>Facilities Renewal</t>
  </si>
  <si>
    <t>Pipeway Energy Construction</t>
  </si>
  <si>
    <t>PG23-199(1)</t>
  </si>
  <si>
    <t>PG23-199(2)</t>
  </si>
  <si>
    <t>PG23-202</t>
  </si>
  <si>
    <t>PG23-203(1)(2)</t>
  </si>
  <si>
    <t>PG23-203(1)</t>
  </si>
  <si>
    <t>PG23-203(2)</t>
  </si>
  <si>
    <t>PG23-204</t>
  </si>
  <si>
    <t>PG23-206</t>
  </si>
  <si>
    <t>SIR-00002952</t>
  </si>
  <si>
    <t>SIR-00002972</t>
  </si>
  <si>
    <t>SIR-00002981</t>
  </si>
  <si>
    <t>SIR-00002984</t>
  </si>
  <si>
    <t>SIR-00002989</t>
  </si>
  <si>
    <t>25th</t>
  </si>
  <si>
    <t>24th</t>
  </si>
  <si>
    <t>PG23-207</t>
  </si>
  <si>
    <t>JRN-009562</t>
  </si>
  <si>
    <t>SIR-00002999</t>
  </si>
  <si>
    <t>PG23-205(1,2,5-13)</t>
  </si>
  <si>
    <t>PG23-205(3,4,14,15)</t>
  </si>
  <si>
    <t>PG23-212(1)</t>
  </si>
  <si>
    <t>PG23-212(2)</t>
  </si>
  <si>
    <t>Costello Construction Of Maryland, Inc.</t>
  </si>
  <si>
    <t>PG23-212(3)</t>
  </si>
  <si>
    <t>PG23-212(4)</t>
  </si>
  <si>
    <t>PG23-212(5)</t>
  </si>
  <si>
    <t>Electrico Inc</t>
  </si>
  <si>
    <t>PG23-212(6)</t>
  </si>
  <si>
    <t>PG23-212(7)</t>
  </si>
  <si>
    <t>PG23-212(8)</t>
  </si>
  <si>
    <t>PG23-212(9)</t>
  </si>
  <si>
    <t>0002061</t>
  </si>
  <si>
    <t>0001825</t>
  </si>
  <si>
    <t>052408</t>
  </si>
  <si>
    <t>0195050031</t>
  </si>
  <si>
    <t>UB</t>
  </si>
  <si>
    <t xml:space="preserve">UB Facilities Renewal </t>
  </si>
  <si>
    <t>James G. Davis Construction Corporation</t>
  </si>
  <si>
    <t>21232-001(Partial)</t>
  </si>
  <si>
    <t>PG23-209</t>
  </si>
  <si>
    <t>Reclass Ball-Nogues Studio Inv#1226 From Paygo 22 tp Paygo 23</t>
  </si>
  <si>
    <t>PG23-210(1)</t>
  </si>
  <si>
    <t>PG23-210(2)</t>
  </si>
  <si>
    <t>Reclass Ball-Nogues Studio Inv#1222 From Paygo 22 tp Paygo 23</t>
  </si>
  <si>
    <t>PG23-210(1)(2)</t>
  </si>
  <si>
    <t>PG23-211</t>
  </si>
  <si>
    <t>3(Split)</t>
  </si>
  <si>
    <t>PG23-212(10)</t>
  </si>
  <si>
    <t>0195480016</t>
  </si>
  <si>
    <t>PG23-212(1)-(10)</t>
  </si>
  <si>
    <t>PG23-213</t>
  </si>
  <si>
    <t>PG23-214</t>
  </si>
  <si>
    <t>2025-01</t>
  </si>
  <si>
    <t>PG23-215</t>
  </si>
  <si>
    <t>New College of Health Prof</t>
  </si>
  <si>
    <t>21232-002(Partial)</t>
  </si>
  <si>
    <t>PG23-208(1)</t>
  </si>
  <si>
    <t>PG23-208(2)</t>
  </si>
  <si>
    <t>JRN-010102</t>
  </si>
  <si>
    <t>SIR-00004195</t>
  </si>
  <si>
    <t>SIR-00004199</t>
  </si>
  <si>
    <t>SIR-00004200</t>
  </si>
  <si>
    <t>SIR-00004202</t>
  </si>
  <si>
    <t>JRN-012792</t>
  </si>
  <si>
    <t>SIR-00004203</t>
  </si>
  <si>
    <t>JRN-012904</t>
  </si>
  <si>
    <t xml:space="preserve">Remaining Balance to be Transferred </t>
  </si>
  <si>
    <t>Received - Doc# 11119152 (0767200-4938) BA008-23</t>
  </si>
  <si>
    <t>Received -Doc# 11086817 corrected by doc# 11119152 (0767200-4938) BA014-23</t>
  </si>
  <si>
    <t>Received -Doc# 12014035 - transfer Q4 Paygo funds to Plant Fund (0767200-4938) BA069-23</t>
  </si>
  <si>
    <t>Received - Doc# 13361463 BA044-24</t>
  </si>
  <si>
    <t>BA 086-24 recorded in Workday JRN-001797 Dec 24 (original was recorded in KFS FY24 Paygo in Aug 2024) BA086-24</t>
  </si>
  <si>
    <t>$3,065,382 - received 5/14/25, in progress</t>
  </si>
  <si>
    <t>PG23-217(01)</t>
  </si>
  <si>
    <t>PG23-217(02)</t>
  </si>
  <si>
    <t>PG23-217(11)</t>
  </si>
  <si>
    <t>PG23-217(06)</t>
  </si>
  <si>
    <t>PG23-217(07)</t>
  </si>
  <si>
    <t>PG23-217(08)</t>
  </si>
  <si>
    <t>PG23-217(05)</t>
  </si>
  <si>
    <t>PG23-217(03)</t>
  </si>
  <si>
    <t>PG23-217(04)</t>
  </si>
  <si>
    <t>PG23-217(09)</t>
  </si>
  <si>
    <t>PG23-217(10)</t>
  </si>
  <si>
    <t>0002235</t>
  </si>
  <si>
    <t>052409</t>
  </si>
  <si>
    <t>0002260</t>
  </si>
  <si>
    <t>8816956009A</t>
  </si>
  <si>
    <t>H02524</t>
  </si>
  <si>
    <t>H02711</t>
  </si>
  <si>
    <t>Ltr Dtd 05/15/25</t>
  </si>
  <si>
    <t>PG23-216(1)</t>
  </si>
  <si>
    <t>PG23-216(2)</t>
  </si>
  <si>
    <t>Central E</t>
  </si>
  <si>
    <t>05/19/25 PG23-216(1)(2)</t>
  </si>
  <si>
    <t>05/19/25 PG23-217(1-11)</t>
  </si>
  <si>
    <t>05/19/25 PG23-217(12-16)</t>
  </si>
  <si>
    <t>PG23-217(12)</t>
  </si>
  <si>
    <t>PG23-217(13)</t>
  </si>
  <si>
    <t>PG23-217(14)</t>
  </si>
  <si>
    <t>PG23-217(15)</t>
  </si>
  <si>
    <t>PG23-217(16)</t>
  </si>
  <si>
    <t>VWR International, Llc</t>
  </si>
  <si>
    <t>TU Facilities Renewal</t>
  </si>
  <si>
    <t>PG23-218</t>
  </si>
  <si>
    <t>202501-J659(Split)</t>
  </si>
  <si>
    <t>Health Prof</t>
  </si>
  <si>
    <t>SIR-00005364</t>
  </si>
  <si>
    <t>JRN-016366</t>
  </si>
  <si>
    <t>JRN-016444</t>
  </si>
  <si>
    <t>21232-003(Partial)</t>
  </si>
  <si>
    <t>PG23-219</t>
  </si>
  <si>
    <t>June PG23-218</t>
  </si>
  <si>
    <t>416480.09 Clearer proof of paymnt was provided</t>
  </si>
  <si>
    <t>5/22/25 PG23-219</t>
  </si>
  <si>
    <t>6/6/25 PG23-220(1)</t>
  </si>
  <si>
    <t>6/6/25 PG23-220(2)</t>
  </si>
  <si>
    <t>Dvorak</t>
  </si>
  <si>
    <t>PG23-220(1)</t>
  </si>
  <si>
    <t>PG23-220(2)</t>
  </si>
  <si>
    <t>Ltr Dtd 06/06/25</t>
  </si>
  <si>
    <t>PG23-221(1)</t>
  </si>
  <si>
    <t>6/9/25 PG23-221</t>
  </si>
  <si>
    <t>PG23-222(2)</t>
  </si>
  <si>
    <t>PG23-222(3)</t>
  </si>
  <si>
    <t>PG23-222(4)</t>
  </si>
  <si>
    <t>PG23-222(1)</t>
  </si>
  <si>
    <t>6/9/25 PG23-222(1)(2)(3)(4)</t>
  </si>
  <si>
    <t>0524-10</t>
  </si>
  <si>
    <t>PG23-223(1)</t>
  </si>
  <si>
    <t>PG23-223(2)</t>
  </si>
  <si>
    <t>PG23-223(3)</t>
  </si>
  <si>
    <t>PG23-223(4)</t>
  </si>
  <si>
    <t>PG23-223(5)</t>
  </si>
  <si>
    <t>PG23-223(6)</t>
  </si>
  <si>
    <t>0195480017</t>
  </si>
  <si>
    <t>PG23-218(1)</t>
  </si>
  <si>
    <t>DPR001356D4</t>
  </si>
  <si>
    <t>PG23-218(2)</t>
  </si>
  <si>
    <t>FR Cook</t>
  </si>
  <si>
    <t>6/6/25 PG23-218(1)</t>
  </si>
  <si>
    <t>6/6/25 PG23-218(2)</t>
  </si>
  <si>
    <t>SIR-00005950</t>
  </si>
  <si>
    <t>SIR-00005952</t>
  </si>
  <si>
    <t>SIR-00005953</t>
  </si>
  <si>
    <t>6/16/25 PG23-224</t>
  </si>
  <si>
    <t>5(100098.026-5)</t>
  </si>
  <si>
    <t>PG23-224</t>
  </si>
  <si>
    <t>not duplicate</t>
  </si>
  <si>
    <t>duplicate</t>
  </si>
  <si>
    <t>not duplicate (Split payment for same invoice)</t>
  </si>
  <si>
    <t>6/9/25 PG23-223(1)(2)</t>
  </si>
  <si>
    <t>JRN-020996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</si>
</sst>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&quot;$&quot;#,##0.00"/>
  </numFmts>
  <fonts count="40" x14ac:knownFonts="1">
    <font>
      <sz val="10"/>
      <name val="Arial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</font>
    <font>
      <sz val="10"/>
      <color indexed="62"/>
      <name val="Arial"/>
      <family val="2"/>
      <charset val="204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2"/>
      <name val="Calibri"/>
      <family val="2"/>
    </font>
    <font>
      <sz val="12"/>
      <color indexed="56"/>
      <name val="Calibri"/>
      <family val="2"/>
    </font>
    <font>
      <sz val="8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1.5"/>
      <name val="Times New Roman"/>
      <family val="1"/>
    </font>
    <font>
      <sz val="11.5"/>
      <name val="Times New Roman"/>
      <family val="1"/>
    </font>
    <font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.5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0"/>
      <color rgb="FFC00000"/>
      <name val="Arial"/>
      <family val="2"/>
    </font>
    <font>
      <sz val="10"/>
      <color theme="8" tint="-0.249977111117893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43" fontId="14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4" fillId="0" borderId="0"/>
    <xf numFmtId="0" fontId="13" fillId="0" borderId="0"/>
    <xf numFmtId="43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333">
    <xf numFmtId="0" fontId="0" fillId="0" borderId="0" xfId="0"/>
    <xf numFmtId="40" fontId="0" fillId="0" borderId="0" xfId="0" applyNumberFormat="1"/>
    <xf numFmtId="164" fontId="0" fillId="0" borderId="0" xfId="0" applyNumberFormat="1" applyAlignment="1">
      <alignment horizontal="center"/>
    </xf>
    <xf numFmtId="40" fontId="0" fillId="0" borderId="0" xfId="0" applyNumberFormat="1" applyAlignment="1">
      <alignment horizontal="center"/>
    </xf>
    <xf numFmtId="40" fontId="18" fillId="0" borderId="0" xfId="0" applyNumberFormat="1" applyFont="1" applyAlignment="1">
      <alignment horizontal="center"/>
    </xf>
    <xf numFmtId="40" fontId="0" fillId="0" borderId="0" xfId="0" applyNumberFormat="1" applyAlignment="1">
      <alignment horizontal="right"/>
    </xf>
    <xf numFmtId="40" fontId="0" fillId="0" borderId="0" xfId="0" applyNumberFormat="1" applyAlignment="1">
      <alignment vertical="center"/>
    </xf>
    <xf numFmtId="0" fontId="21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left" vertical="top" wrapText="1"/>
    </xf>
    <xf numFmtId="165" fontId="0" fillId="0" borderId="0" xfId="0" applyNumberFormat="1"/>
    <xf numFmtId="0" fontId="27" fillId="0" borderId="0" xfId="0" applyFont="1" applyAlignment="1">
      <alignment vertical="top"/>
    </xf>
    <xf numFmtId="165" fontId="28" fillId="0" borderId="0" xfId="0" applyNumberFormat="1" applyFont="1" applyAlignment="1">
      <alignment vertical="top"/>
    </xf>
    <xf numFmtId="0" fontId="28" fillId="0" borderId="0" xfId="0" applyFont="1" applyAlignment="1">
      <alignment vertical="top"/>
    </xf>
    <xf numFmtId="165" fontId="28" fillId="0" borderId="0" xfId="1" applyNumberFormat="1" applyFont="1" applyAlignment="1">
      <alignment vertical="top"/>
    </xf>
    <xf numFmtId="0" fontId="14" fillId="0" borderId="0" xfId="0" applyFont="1" applyAlignment="1">
      <alignment vertical="top"/>
    </xf>
    <xf numFmtId="4" fontId="0" fillId="0" borderId="0" xfId="0" applyNumberFormat="1" applyAlignment="1">
      <alignment vertical="top"/>
    </xf>
    <xf numFmtId="0" fontId="14" fillId="0" borderId="0" xfId="0" quotePrefix="1" applyFont="1" applyAlignment="1">
      <alignment horizontal="center" vertical="top"/>
    </xf>
    <xf numFmtId="0" fontId="0" fillId="0" borderId="0" xfId="0" applyAlignment="1">
      <alignment vertical="top"/>
    </xf>
    <xf numFmtId="0" fontId="14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4" fontId="14" fillId="0" borderId="0" xfId="0" applyNumberFormat="1" applyFont="1" applyAlignment="1">
      <alignment vertical="top"/>
    </xf>
    <xf numFmtId="4" fontId="0" fillId="0" borderId="0" xfId="1" applyNumberFormat="1" applyFont="1" applyAlignment="1">
      <alignment vertical="top"/>
    </xf>
    <xf numFmtId="0" fontId="14" fillId="0" borderId="0" xfId="0" applyFont="1" applyAlignment="1">
      <alignment horizontal="right" vertical="top"/>
    </xf>
    <xf numFmtId="0" fontId="0" fillId="0" borderId="0" xfId="0" applyAlignment="1">
      <alignment horizontal="right" vertical="top"/>
    </xf>
    <xf numFmtId="4" fontId="0" fillId="0" borderId="0" xfId="0" applyNumberFormat="1" applyAlignment="1">
      <alignment horizontal="right" vertical="top"/>
    </xf>
    <xf numFmtId="40" fontId="0" fillId="0" borderId="0" xfId="0" applyNumberFormat="1" applyAlignment="1">
      <alignment horizontal="center" vertical="top"/>
    </xf>
    <xf numFmtId="40" fontId="0" fillId="0" borderId="0" xfId="0" applyNumberFormat="1" applyAlignment="1">
      <alignment vertical="top"/>
    </xf>
    <xf numFmtId="0" fontId="14" fillId="0" borderId="0" xfId="0" applyFont="1" applyAlignment="1">
      <alignment horizontal="left" vertical="top"/>
    </xf>
    <xf numFmtId="4" fontId="0" fillId="0" borderId="0" xfId="1" applyNumberFormat="1" applyFont="1" applyAlignment="1">
      <alignment horizontal="right" vertical="top"/>
    </xf>
    <xf numFmtId="4" fontId="0" fillId="0" borderId="0" xfId="1" applyNumberFormat="1" applyFont="1" applyAlignment="1">
      <alignment horizontal="left" vertical="top"/>
    </xf>
    <xf numFmtId="40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26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top"/>
    </xf>
    <xf numFmtId="0" fontId="16" fillId="0" borderId="3" xfId="0" applyFont="1" applyBorder="1" applyAlignment="1">
      <alignment horizontal="center" vertical="top"/>
    </xf>
    <xf numFmtId="0" fontId="16" fillId="0" borderId="2" xfId="0" applyFont="1" applyBorder="1" applyAlignment="1">
      <alignment horizontal="center" vertical="top"/>
    </xf>
    <xf numFmtId="40" fontId="16" fillId="0" borderId="2" xfId="0" applyNumberFormat="1" applyFont="1" applyBorder="1" applyAlignment="1">
      <alignment horizontal="center" vertical="top"/>
    </xf>
    <xf numFmtId="40" fontId="16" fillId="0" borderId="3" xfId="0" applyNumberFormat="1" applyFont="1" applyBorder="1" applyAlignment="1">
      <alignment horizontal="center" vertical="top"/>
    </xf>
    <xf numFmtId="0" fontId="16" fillId="0" borderId="4" xfId="0" applyFont="1" applyBorder="1" applyAlignment="1">
      <alignment horizontal="center" vertical="top"/>
    </xf>
    <xf numFmtId="0" fontId="16" fillId="0" borderId="6" xfId="0" applyFont="1" applyBorder="1" applyAlignment="1">
      <alignment horizontal="center" vertical="top"/>
    </xf>
    <xf numFmtId="0" fontId="16" fillId="0" borderId="5" xfId="0" applyFont="1" applyBorder="1" applyAlignment="1">
      <alignment horizontal="center" vertical="top"/>
    </xf>
    <xf numFmtId="40" fontId="16" fillId="0" borderId="5" xfId="0" applyNumberFormat="1" applyFont="1" applyBorder="1" applyAlignment="1">
      <alignment horizontal="center" vertical="top"/>
    </xf>
    <xf numFmtId="40" fontId="16" fillId="0" borderId="6" xfId="0" applyNumberFormat="1" applyFont="1" applyBorder="1" applyAlignment="1">
      <alignment horizontal="center" vertical="top"/>
    </xf>
    <xf numFmtId="40" fontId="16" fillId="0" borderId="6" xfId="0" quotePrefix="1" applyNumberFormat="1" applyFont="1" applyBorder="1" applyAlignment="1">
      <alignment horizontal="center" vertical="top"/>
    </xf>
    <xf numFmtId="0" fontId="16" fillId="0" borderId="7" xfId="0" applyFont="1" applyBorder="1" applyAlignment="1">
      <alignment horizontal="center" vertical="top"/>
    </xf>
    <xf numFmtId="0" fontId="16" fillId="0" borderId="9" xfId="0" applyFont="1" applyBorder="1" applyAlignment="1">
      <alignment horizontal="center" vertical="top"/>
    </xf>
    <xf numFmtId="0" fontId="16" fillId="0" borderId="8" xfId="0" applyFont="1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40" fontId="16" fillId="0" borderId="8" xfId="0" applyNumberFormat="1" applyFont="1" applyBorder="1" applyAlignment="1">
      <alignment horizontal="center" vertical="top"/>
    </xf>
    <xf numFmtId="40" fontId="16" fillId="0" borderId="9" xfId="0" applyNumberFormat="1" applyFont="1" applyBorder="1" applyAlignment="1">
      <alignment horizontal="center" vertical="top"/>
    </xf>
    <xf numFmtId="40" fontId="0" fillId="7" borderId="0" xfId="0" applyNumberFormat="1" applyFill="1" applyAlignment="1">
      <alignment vertical="top"/>
    </xf>
    <xf numFmtId="40" fontId="0" fillId="8" borderId="0" xfId="0" applyNumberFormat="1" applyFill="1" applyAlignment="1">
      <alignment vertical="top"/>
    </xf>
    <xf numFmtId="0" fontId="0" fillId="3" borderId="10" xfId="0" applyFill="1" applyBorder="1" applyAlignment="1">
      <alignment horizontal="center" vertical="top"/>
    </xf>
    <xf numFmtId="0" fontId="0" fillId="3" borderId="10" xfId="0" applyFill="1" applyBorder="1" applyAlignment="1">
      <alignment vertical="top"/>
    </xf>
    <xf numFmtId="40" fontId="0" fillId="3" borderId="10" xfId="0" applyNumberFormat="1" applyFill="1" applyBorder="1" applyAlignment="1">
      <alignment vertical="top"/>
    </xf>
    <xf numFmtId="164" fontId="0" fillId="0" borderId="0" xfId="0" applyNumberFormat="1" applyAlignment="1">
      <alignment horizontal="right" vertical="top"/>
    </xf>
    <xf numFmtId="14" fontId="0" fillId="0" borderId="0" xfId="0" applyNumberFormat="1" applyAlignment="1">
      <alignment vertical="top"/>
    </xf>
    <xf numFmtId="43" fontId="0" fillId="7" borderId="0" xfId="1" applyFont="1" applyFill="1" applyAlignment="1">
      <alignment vertical="top"/>
    </xf>
    <xf numFmtId="164" fontId="14" fillId="0" borderId="0" xfId="0" applyNumberFormat="1" applyFont="1" applyAlignment="1">
      <alignment horizontal="right" vertical="top"/>
    </xf>
    <xf numFmtId="43" fontId="0" fillId="8" borderId="0" xfId="1" applyFont="1" applyFill="1" applyAlignment="1">
      <alignment vertical="top"/>
    </xf>
    <xf numFmtId="43" fontId="0" fillId="0" borderId="0" xfId="1" applyFont="1" applyAlignment="1">
      <alignment vertical="top"/>
    </xf>
    <xf numFmtId="16" fontId="0" fillId="0" borderId="0" xfId="0" applyNumberFormat="1" applyAlignment="1">
      <alignment horizontal="right" vertical="top"/>
    </xf>
    <xf numFmtId="14" fontId="14" fillId="0" borderId="0" xfId="0" applyNumberFormat="1" applyFont="1" applyAlignment="1">
      <alignment horizontal="right" vertical="top"/>
    </xf>
    <xf numFmtId="40" fontId="14" fillId="0" borderId="0" xfId="0" applyNumberFormat="1" applyFont="1" applyAlignment="1">
      <alignment horizontal="center" vertical="top"/>
    </xf>
    <xf numFmtId="4" fontId="28" fillId="0" borderId="0" xfId="0" applyNumberFormat="1" applyFont="1" applyAlignment="1">
      <alignment vertical="top"/>
    </xf>
    <xf numFmtId="4" fontId="32" fillId="0" borderId="0" xfId="0" applyNumberFormat="1" applyFont="1" applyAlignment="1">
      <alignment vertical="top"/>
    </xf>
    <xf numFmtId="0" fontId="32" fillId="0" borderId="0" xfId="0" applyFont="1" applyAlignment="1">
      <alignment vertical="top"/>
    </xf>
    <xf numFmtId="165" fontId="32" fillId="0" borderId="0" xfId="0" applyNumberFormat="1" applyFont="1" applyAlignment="1">
      <alignment horizontal="center" vertical="top"/>
    </xf>
    <xf numFmtId="165" fontId="32" fillId="0" borderId="0" xfId="0" applyNumberFormat="1" applyFont="1" applyAlignment="1">
      <alignment vertical="top"/>
    </xf>
    <xf numFmtId="40" fontId="0" fillId="4" borderId="10" xfId="0" applyNumberFormat="1" applyFill="1" applyBorder="1" applyAlignment="1">
      <alignment vertical="top"/>
    </xf>
    <xf numFmtId="0" fontId="0" fillId="0" borderId="0" xfId="0" quotePrefix="1" applyAlignment="1">
      <alignment horizontal="center" vertical="top"/>
    </xf>
    <xf numFmtId="0" fontId="14" fillId="4" borderId="10" xfId="0" applyFont="1" applyFill="1" applyBorder="1" applyAlignment="1">
      <alignment horizontal="left" vertical="top"/>
    </xf>
    <xf numFmtId="0" fontId="17" fillId="0" borderId="0" xfId="0" applyFont="1" applyAlignment="1">
      <alignment vertical="top"/>
    </xf>
    <xf numFmtId="0" fontId="26" fillId="0" borderId="0" xfId="0" applyFont="1" applyAlignment="1">
      <alignment vertical="top"/>
    </xf>
    <xf numFmtId="0" fontId="16" fillId="0" borderId="0" xfId="0" applyFont="1" applyAlignment="1">
      <alignment horizontal="center" vertical="top"/>
    </xf>
    <xf numFmtId="164" fontId="0" fillId="0" borderId="0" xfId="0" applyNumberFormat="1" applyAlignment="1">
      <alignment horizontal="center" vertical="top"/>
    </xf>
    <xf numFmtId="4" fontId="0" fillId="0" borderId="0" xfId="0" applyNumberFormat="1" applyAlignment="1">
      <alignment horizontal="center" vertical="top"/>
    </xf>
    <xf numFmtId="164" fontId="0" fillId="0" borderId="0" xfId="0" applyNumberFormat="1" applyAlignment="1">
      <alignment vertical="top"/>
    </xf>
    <xf numFmtId="0" fontId="0" fillId="2" borderId="3" xfId="0" applyFill="1" applyBorder="1" applyAlignment="1">
      <alignment horizontal="center" vertical="top"/>
    </xf>
    <xf numFmtId="0" fontId="14" fillId="2" borderId="2" xfId="0" quotePrefix="1" applyFont="1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1" fontId="16" fillId="2" borderId="2" xfId="0" applyNumberFormat="1" applyFont="1" applyFill="1" applyBorder="1" applyAlignment="1">
      <alignment horizontal="center" vertical="top"/>
    </xf>
    <xf numFmtId="0" fontId="14" fillId="2" borderId="2" xfId="0" applyFont="1" applyFill="1" applyBorder="1" applyAlignment="1">
      <alignment horizontal="center" vertical="top"/>
    </xf>
    <xf numFmtId="164" fontId="0" fillId="2" borderId="2" xfId="0" applyNumberFormat="1" applyFill="1" applyBorder="1" applyAlignment="1">
      <alignment horizontal="center" vertical="top"/>
    </xf>
    <xf numFmtId="4" fontId="14" fillId="2" borderId="2" xfId="0" applyNumberFormat="1" applyFont="1" applyFill="1" applyBorder="1" applyAlignment="1">
      <alignment horizontal="center" vertical="top"/>
    </xf>
    <xf numFmtId="4" fontId="0" fillId="2" borderId="2" xfId="1" applyNumberFormat="1" applyFon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14" fillId="2" borderId="8" xfId="0" applyFont="1" applyFill="1" applyBorder="1" applyAlignment="1">
      <alignment horizontal="center" vertical="top"/>
    </xf>
    <xf numFmtId="0" fontId="0" fillId="2" borderId="8" xfId="0" applyFill="1" applyBorder="1" applyAlignment="1">
      <alignment horizontal="center" vertical="top"/>
    </xf>
    <xf numFmtId="1" fontId="16" fillId="2" borderId="8" xfId="0" applyNumberFormat="1" applyFont="1" applyFill="1" applyBorder="1" applyAlignment="1">
      <alignment horizontal="center" vertical="top"/>
    </xf>
    <xf numFmtId="164" fontId="0" fillId="2" borderId="8" xfId="0" applyNumberFormat="1" applyFill="1" applyBorder="1" applyAlignment="1">
      <alignment horizontal="center" vertical="top"/>
    </xf>
    <xf numFmtId="4" fontId="14" fillId="2" borderId="8" xfId="0" applyNumberFormat="1" applyFont="1" applyFill="1" applyBorder="1" applyAlignment="1">
      <alignment horizontal="center" vertical="top"/>
    </xf>
    <xf numFmtId="4" fontId="0" fillId="2" borderId="8" xfId="1" applyNumberFormat="1" applyFont="1" applyFill="1" applyBorder="1" applyAlignment="1">
      <alignment horizontal="center" vertical="top"/>
    </xf>
    <xf numFmtId="43" fontId="16" fillId="0" borderId="0" xfId="1" applyFont="1" applyAlignment="1">
      <alignment horizontal="center" vertical="top"/>
    </xf>
    <xf numFmtId="0" fontId="16" fillId="0" borderId="0" xfId="0" applyFont="1" applyAlignment="1">
      <alignment vertical="top"/>
    </xf>
    <xf numFmtId="43" fontId="16" fillId="0" borderId="0" xfId="1" applyFont="1" applyAlignment="1">
      <alignment vertical="top"/>
    </xf>
    <xf numFmtId="0" fontId="16" fillId="0" borderId="0" xfId="0" quotePrefix="1" applyFont="1" applyAlignment="1">
      <alignment horizontal="center" vertical="top"/>
    </xf>
    <xf numFmtId="0" fontId="16" fillId="0" borderId="10" xfId="0" applyFont="1" applyBorder="1" applyAlignment="1">
      <alignment vertical="top"/>
    </xf>
    <xf numFmtId="43" fontId="16" fillId="0" borderId="10" xfId="1" applyFont="1" applyBorder="1" applyAlignment="1">
      <alignment vertical="top"/>
    </xf>
    <xf numFmtId="43" fontId="16" fillId="0" borderId="10" xfId="1" applyFont="1" applyBorder="1" applyAlignment="1">
      <alignment horizontal="center" vertical="top"/>
    </xf>
    <xf numFmtId="0" fontId="16" fillId="0" borderId="10" xfId="0" applyFont="1" applyBorder="1" applyAlignment="1">
      <alignment horizontal="center" vertical="top"/>
    </xf>
    <xf numFmtId="164" fontId="16" fillId="0" borderId="10" xfId="0" applyNumberFormat="1" applyFont="1" applyBorder="1" applyAlignment="1">
      <alignment horizontal="center" vertical="top"/>
    </xf>
    <xf numFmtId="4" fontId="16" fillId="0" borderId="10" xfId="0" applyNumberFormat="1" applyFont="1" applyBorder="1" applyAlignment="1">
      <alignment vertical="top"/>
    </xf>
    <xf numFmtId="40" fontId="16" fillId="0" borderId="10" xfId="0" applyNumberFormat="1" applyFont="1" applyBorder="1" applyAlignment="1">
      <alignment vertical="top"/>
    </xf>
    <xf numFmtId="4" fontId="0" fillId="6" borderId="0" xfId="0" applyNumberFormat="1" applyFill="1" applyAlignment="1">
      <alignment vertical="top"/>
    </xf>
    <xf numFmtId="0" fontId="14" fillId="0" borderId="0" xfId="0" quotePrefix="1" applyFont="1" applyAlignment="1">
      <alignment vertical="top"/>
    </xf>
    <xf numFmtId="164" fontId="16" fillId="0" borderId="0" xfId="0" applyNumberFormat="1" applyFont="1" applyAlignment="1">
      <alignment vertical="top"/>
    </xf>
    <xf numFmtId="0" fontId="16" fillId="0" borderId="0" xfId="1" applyNumberFormat="1" applyFont="1" applyAlignment="1">
      <alignment horizontal="center" vertical="top"/>
    </xf>
    <xf numFmtId="0" fontId="14" fillId="0" borderId="10" xfId="0" applyFont="1" applyBorder="1" applyAlignment="1">
      <alignment vertical="top"/>
    </xf>
    <xf numFmtId="43" fontId="16" fillId="0" borderId="0" xfId="1" applyFont="1" applyBorder="1" applyAlignment="1">
      <alignment vertical="top"/>
    </xf>
    <xf numFmtId="43" fontId="16" fillId="0" borderId="0" xfId="1" applyFont="1" applyBorder="1" applyAlignment="1">
      <alignment horizontal="center" vertical="top"/>
    </xf>
    <xf numFmtId="164" fontId="16" fillId="0" borderId="0" xfId="0" applyNumberFormat="1" applyFont="1" applyAlignment="1">
      <alignment horizontal="center" vertical="top"/>
    </xf>
    <xf numFmtId="4" fontId="16" fillId="0" borderId="0" xfId="0" applyNumberFormat="1" applyFont="1" applyAlignment="1">
      <alignment vertical="top"/>
    </xf>
    <xf numFmtId="40" fontId="16" fillId="0" borderId="0" xfId="0" applyNumberFormat="1" applyFont="1" applyAlignment="1">
      <alignment vertical="top"/>
    </xf>
    <xf numFmtId="43" fontId="14" fillId="0" borderId="0" xfId="1" applyFont="1" applyAlignment="1">
      <alignment vertical="top"/>
    </xf>
    <xf numFmtId="0" fontId="25" fillId="0" borderId="0" xfId="0" quotePrefix="1" applyFont="1" applyAlignment="1">
      <alignment horizontal="center" vertical="top"/>
    </xf>
    <xf numFmtId="164" fontId="14" fillId="0" borderId="0" xfId="0" applyNumberFormat="1" applyFont="1" applyAlignment="1">
      <alignment horizontal="center" vertical="top"/>
    </xf>
    <xf numFmtId="4" fontId="14" fillId="6" borderId="0" xfId="0" applyNumberFormat="1" applyFont="1" applyFill="1" applyAlignment="1">
      <alignment vertical="top"/>
    </xf>
    <xf numFmtId="0" fontId="14" fillId="6" borderId="0" xfId="0" applyFont="1" applyFill="1" applyAlignment="1">
      <alignment vertical="top"/>
    </xf>
    <xf numFmtId="40" fontId="0" fillId="0" borderId="0" xfId="1" applyNumberFormat="1" applyFont="1" applyAlignment="1">
      <alignment vertical="top"/>
    </xf>
    <xf numFmtId="40" fontId="14" fillId="0" borderId="0" xfId="1" applyNumberFormat="1" applyFont="1" applyAlignment="1">
      <alignment vertical="top"/>
    </xf>
    <xf numFmtId="43" fontId="25" fillId="0" borderId="0" xfId="1" applyFont="1" applyAlignment="1">
      <alignment vertical="top"/>
    </xf>
    <xf numFmtId="14" fontId="0" fillId="0" borderId="0" xfId="0" applyNumberFormat="1"/>
    <xf numFmtId="43" fontId="0" fillId="9" borderId="0" xfId="1" applyFont="1" applyFill="1" applyAlignment="1">
      <alignment vertical="top"/>
    </xf>
    <xf numFmtId="0" fontId="26" fillId="0" borderId="0" xfId="0" applyFont="1" applyAlignment="1">
      <alignment horizontal="right" vertical="top"/>
    </xf>
    <xf numFmtId="4" fontId="14" fillId="0" borderId="0" xfId="0" applyNumberFormat="1" applyFont="1" applyAlignment="1">
      <alignment horizontal="right" vertical="top"/>
    </xf>
    <xf numFmtId="40" fontId="0" fillId="0" borderId="0" xfId="0" quotePrefix="1" applyNumberFormat="1" applyAlignment="1">
      <alignment vertical="top"/>
    </xf>
    <xf numFmtId="0" fontId="34" fillId="0" borderId="0" xfId="0" applyFont="1"/>
    <xf numFmtId="0" fontId="14" fillId="0" borderId="2" xfId="0" applyFont="1" applyBorder="1" applyAlignment="1">
      <alignment horizontal="center" vertical="top"/>
    </xf>
    <xf numFmtId="0" fontId="14" fillId="4" borderId="10" xfId="0" quotePrefix="1" applyFont="1" applyFill="1" applyBorder="1" applyAlignment="1">
      <alignment horizontal="center" vertical="top"/>
    </xf>
    <xf numFmtId="0" fontId="14" fillId="0" borderId="0" xfId="0" quotePrefix="1" applyFont="1" applyAlignment="1">
      <alignment horizontal="left" vertical="top"/>
    </xf>
    <xf numFmtId="0" fontId="14" fillId="3" borderId="10" xfId="0" applyFont="1" applyFill="1" applyBorder="1" applyAlignment="1">
      <alignment vertical="top"/>
    </xf>
    <xf numFmtId="40" fontId="14" fillId="3" borderId="10" xfId="0" applyNumberFormat="1" applyFont="1" applyFill="1" applyBorder="1" applyAlignment="1">
      <alignment vertical="top"/>
    </xf>
    <xf numFmtId="0" fontId="14" fillId="0" borderId="0" xfId="0" applyFont="1" applyAlignment="1">
      <alignment horizontal="left"/>
    </xf>
    <xf numFmtId="4" fontId="14" fillId="0" borderId="0" xfId="0" applyNumberFormat="1" applyFont="1" applyAlignment="1">
      <alignment horizontal="center"/>
    </xf>
    <xf numFmtId="40" fontId="14" fillId="0" borderId="0" xfId="1" applyNumberFormat="1" applyFont="1" applyFill="1" applyAlignment="1">
      <alignment horizontal="right"/>
    </xf>
    <xf numFmtId="0" fontId="14" fillId="5" borderId="0" xfId="0" applyFont="1" applyFill="1" applyAlignment="1">
      <alignment horizontal="left"/>
    </xf>
    <xf numFmtId="40" fontId="14" fillId="0" borderId="0" xfId="0" applyNumberFormat="1" applyFont="1" applyAlignment="1">
      <alignment horizontal="center"/>
    </xf>
    <xf numFmtId="40" fontId="14" fillId="0" borderId="0" xfId="0" applyNumberFormat="1" applyFont="1" applyAlignment="1">
      <alignment horizontal="right"/>
    </xf>
    <xf numFmtId="40" fontId="14" fillId="0" borderId="0" xfId="0" applyNumberFormat="1" applyFont="1"/>
    <xf numFmtId="40" fontId="14" fillId="0" borderId="0" xfId="0" applyNumberFormat="1" applyFont="1" applyAlignment="1">
      <alignment horizontal="left"/>
    </xf>
    <xf numFmtId="43" fontId="0" fillId="0" borderId="0" xfId="1" applyFont="1" applyAlignment="1">
      <alignment horizontal="right" vertical="top"/>
    </xf>
    <xf numFmtId="4" fontId="14" fillId="0" borderId="0" xfId="0" applyNumberFormat="1" applyFont="1" applyAlignment="1">
      <alignment horizontal="center" vertical="top"/>
    </xf>
    <xf numFmtId="4" fontId="0" fillId="0" borderId="0" xfId="0" quotePrefix="1" applyNumberFormat="1" applyAlignment="1">
      <alignment horizontal="right" vertical="top"/>
    </xf>
    <xf numFmtId="43" fontId="14" fillId="0" borderId="0" xfId="1" applyFont="1" applyAlignment="1">
      <alignment horizontal="right" vertical="top"/>
    </xf>
    <xf numFmtId="4" fontId="0" fillId="3" borderId="10" xfId="0" applyNumberFormat="1" applyFill="1" applyBorder="1" applyAlignment="1">
      <alignment horizontal="right" vertical="top"/>
    </xf>
    <xf numFmtId="4" fontId="33" fillId="0" borderId="0" xfId="0" applyNumberFormat="1" applyFont="1" applyAlignment="1">
      <alignment horizontal="right" vertical="center"/>
    </xf>
    <xf numFmtId="14" fontId="14" fillId="0" borderId="0" xfId="0" applyNumberFormat="1" applyFont="1"/>
    <xf numFmtId="0" fontId="25" fillId="0" borderId="0" xfId="0" applyFont="1" applyAlignment="1">
      <alignment vertical="top"/>
    </xf>
    <xf numFmtId="43" fontId="25" fillId="9" borderId="0" xfId="1" applyFont="1" applyFill="1" applyAlignment="1">
      <alignment vertical="top"/>
    </xf>
    <xf numFmtId="40" fontId="0" fillId="0" borderId="0" xfId="0" applyNumberFormat="1" applyAlignment="1">
      <alignment horizontal="right" vertical="top"/>
    </xf>
    <xf numFmtId="40" fontId="14" fillId="0" borderId="0" xfId="0" quotePrefix="1" applyNumberFormat="1" applyFont="1" applyAlignment="1">
      <alignment horizontal="right" vertical="top"/>
    </xf>
    <xf numFmtId="40" fontId="0" fillId="3" borderId="10" xfId="0" applyNumberFormat="1" applyFill="1" applyBorder="1" applyAlignment="1">
      <alignment horizontal="right" vertical="top"/>
    </xf>
    <xf numFmtId="40" fontId="0" fillId="0" borderId="0" xfId="1" applyNumberFormat="1" applyFont="1" applyAlignment="1">
      <alignment horizontal="right" vertical="top"/>
    </xf>
    <xf numFmtId="40" fontId="14" fillId="0" borderId="0" xfId="0" applyNumberFormat="1" applyFont="1" applyAlignment="1">
      <alignment horizontal="right" vertical="top"/>
    </xf>
    <xf numFmtId="40" fontId="0" fillId="0" borderId="0" xfId="0" quotePrefix="1" applyNumberFormat="1" applyAlignment="1">
      <alignment horizontal="right" vertical="top"/>
    </xf>
    <xf numFmtId="40" fontId="35" fillId="0" borderId="0" xfId="0" applyNumberFormat="1" applyFont="1" applyAlignment="1">
      <alignment horizontal="center" vertical="top"/>
    </xf>
    <xf numFmtId="4" fontId="36" fillId="0" borderId="0" xfId="0" applyNumberFormat="1" applyFont="1" applyAlignment="1">
      <alignment vertical="top"/>
    </xf>
    <xf numFmtId="43" fontId="0" fillId="0" borderId="0" xfId="1" applyFont="1" applyAlignment="1">
      <alignment horizontal="center" vertical="top"/>
    </xf>
    <xf numFmtId="43" fontId="0" fillId="0" borderId="0" xfId="0" applyNumberFormat="1" applyAlignment="1">
      <alignment horizontal="center" vertical="top"/>
    </xf>
    <xf numFmtId="14" fontId="0" fillId="0" borderId="0" xfId="0" applyNumberFormat="1" applyAlignment="1">
      <alignment horizontal="right" vertical="top"/>
    </xf>
    <xf numFmtId="164" fontId="13" fillId="0" borderId="0" xfId="5" applyNumberFormat="1" applyAlignment="1">
      <alignment horizontal="center" vertical="center"/>
    </xf>
    <xf numFmtId="4" fontId="13" fillId="0" borderId="0" xfId="5" applyNumberFormat="1" applyAlignment="1">
      <alignment vertical="center"/>
    </xf>
    <xf numFmtId="40" fontId="14" fillId="0" borderId="0" xfId="0" applyNumberFormat="1" applyFont="1" applyAlignment="1">
      <alignment vertical="top"/>
    </xf>
    <xf numFmtId="43" fontId="0" fillId="0" borderId="0" xfId="1" applyFont="1"/>
    <xf numFmtId="0" fontId="16" fillId="0" borderId="0" xfId="0" quotePrefix="1" applyFont="1" applyAlignment="1">
      <alignment horizontal="center"/>
    </xf>
    <xf numFmtId="49" fontId="14" fillId="0" borderId="0" xfId="0" applyNumberFormat="1" applyFont="1" applyAlignment="1">
      <alignment horizontal="center" vertical="center"/>
    </xf>
    <xf numFmtId="4" fontId="14" fillId="0" borderId="0" xfId="0" applyNumberFormat="1" applyFont="1"/>
    <xf numFmtId="4" fontId="0" fillId="0" borderId="0" xfId="0" applyNumberFormat="1"/>
    <xf numFmtId="14" fontId="0" fillId="0" borderId="0" xfId="1" applyNumberFormat="1" applyFont="1" applyAlignment="1">
      <alignment horizontal="right" vertical="top"/>
    </xf>
    <xf numFmtId="4" fontId="16" fillId="0" borderId="3" xfId="0" applyNumberFormat="1" applyFont="1" applyBorder="1" applyAlignment="1">
      <alignment horizontal="center" vertical="top"/>
    </xf>
    <xf numFmtId="4" fontId="16" fillId="0" borderId="6" xfId="0" applyNumberFormat="1" applyFont="1" applyBorder="1" applyAlignment="1">
      <alignment horizontal="center" vertical="top"/>
    </xf>
    <xf numFmtId="4" fontId="16" fillId="0" borderId="9" xfId="0" applyNumberFormat="1" applyFont="1" applyBorder="1" applyAlignment="1">
      <alignment horizontal="center" vertical="top"/>
    </xf>
    <xf numFmtId="16" fontId="14" fillId="0" borderId="0" xfId="0" applyNumberFormat="1" applyFont="1" applyAlignment="1">
      <alignment horizontal="right" vertical="top"/>
    </xf>
    <xf numFmtId="40" fontId="37" fillId="0" borderId="0" xfId="0" applyNumberFormat="1" applyFont="1" applyAlignment="1">
      <alignment vertical="top"/>
    </xf>
    <xf numFmtId="0" fontId="12" fillId="0" borderId="0" xfId="5" applyFont="1" applyAlignment="1">
      <alignment vertical="center"/>
    </xf>
    <xf numFmtId="0" fontId="12" fillId="0" borderId="0" xfId="5" applyFont="1" applyAlignment="1">
      <alignment horizontal="center" vertical="center"/>
    </xf>
    <xf numFmtId="4" fontId="0" fillId="0" borderId="0" xfId="1" applyNumberFormat="1" applyFont="1" applyFill="1" applyAlignment="1">
      <alignment vertical="top"/>
    </xf>
    <xf numFmtId="40" fontId="14" fillId="0" borderId="0" xfId="1" applyNumberFormat="1" applyFont="1" applyFill="1" applyAlignment="1">
      <alignment vertical="top"/>
    </xf>
    <xf numFmtId="0" fontId="11" fillId="0" borderId="0" xfId="5" applyFont="1" applyAlignment="1">
      <alignment vertical="center"/>
    </xf>
    <xf numFmtId="0" fontId="11" fillId="0" borderId="0" xfId="5" quotePrefix="1" applyFont="1" applyAlignment="1">
      <alignment horizontal="center" vertical="center"/>
    </xf>
    <xf numFmtId="40" fontId="14" fillId="0" borderId="0" xfId="0" quotePrefix="1" applyNumberFormat="1" applyFont="1" applyAlignment="1">
      <alignment vertical="top"/>
    </xf>
    <xf numFmtId="43" fontId="0" fillId="0" borderId="0" xfId="1" applyFont="1" applyFill="1" applyAlignment="1">
      <alignment vertical="top"/>
    </xf>
    <xf numFmtId="0" fontId="16" fillId="0" borderId="0" xfId="1" applyNumberFormat="1" applyFont="1" applyFill="1" applyAlignment="1">
      <alignment horizontal="center" vertical="top"/>
    </xf>
    <xf numFmtId="4" fontId="0" fillId="0" borderId="0" xfId="0" applyNumberFormat="1" applyAlignment="1">
      <alignment horizontal="left" vertical="top"/>
    </xf>
    <xf numFmtId="0" fontId="0" fillId="0" borderId="0" xfId="0" quotePrefix="1"/>
    <xf numFmtId="0" fontId="0" fillId="0" borderId="0" xfId="0" applyAlignment="1">
      <alignment horizontal="right"/>
    </xf>
    <xf numFmtId="14" fontId="0" fillId="0" borderId="0" xfId="1" applyNumberFormat="1" applyFont="1"/>
    <xf numFmtId="14" fontId="0" fillId="0" borderId="0" xfId="1" applyNumberFormat="1" applyFont="1" applyFill="1"/>
    <xf numFmtId="14" fontId="0" fillId="0" borderId="0" xfId="0" applyNumberFormat="1" applyAlignment="1">
      <alignment horizontal="right"/>
    </xf>
    <xf numFmtId="4" fontId="0" fillId="9" borderId="0" xfId="0" applyNumberFormat="1" applyFill="1" applyAlignment="1">
      <alignment vertical="top"/>
    </xf>
    <xf numFmtId="0" fontId="10" fillId="0" borderId="0" xfId="5" applyFont="1" applyAlignment="1">
      <alignment vertical="center"/>
    </xf>
    <xf numFmtId="43" fontId="0" fillId="0" borderId="0" xfId="1" applyFont="1" applyFill="1"/>
    <xf numFmtId="0" fontId="9" fillId="0" borderId="0" xfId="5" applyFont="1" applyAlignment="1">
      <alignment vertical="center"/>
    </xf>
    <xf numFmtId="0" fontId="9" fillId="0" borderId="0" xfId="5" quotePrefix="1" applyFont="1" applyAlignment="1">
      <alignment horizontal="center" vertical="center"/>
    </xf>
    <xf numFmtId="4" fontId="14" fillId="0" borderId="0" xfId="0" applyNumberFormat="1" applyFont="1" applyAlignment="1">
      <alignment horizontal="left" vertical="top"/>
    </xf>
    <xf numFmtId="43" fontId="0" fillId="0" borderId="0" xfId="1" applyFont="1" applyFill="1" applyAlignment="1">
      <alignment horizontal="right"/>
    </xf>
    <xf numFmtId="0" fontId="8" fillId="0" borderId="0" xfId="5" applyFont="1" applyAlignment="1">
      <alignment vertical="center"/>
    </xf>
    <xf numFmtId="40" fontId="14" fillId="11" borderId="0" xfId="0" applyNumberFormat="1" applyFont="1" applyFill="1" applyAlignment="1">
      <alignment vertical="top"/>
    </xf>
    <xf numFmtId="4" fontId="0" fillId="11" borderId="0" xfId="0" applyNumberFormat="1" applyFill="1" applyAlignment="1">
      <alignment vertical="top"/>
    </xf>
    <xf numFmtId="43" fontId="7" fillId="0" borderId="0" xfId="1" applyFont="1"/>
    <xf numFmtId="0" fontId="13" fillId="0" borderId="0" xfId="5" applyAlignment="1">
      <alignment vertical="center"/>
    </xf>
    <xf numFmtId="0" fontId="13" fillId="0" borderId="0" xfId="5" applyAlignment="1">
      <alignment horizontal="left" vertical="center"/>
    </xf>
    <xf numFmtId="4" fontId="14" fillId="2" borderId="0" xfId="6" applyNumberFormat="1" applyFont="1" applyFill="1" applyBorder="1" applyAlignment="1">
      <alignment horizontal="center" vertical="center"/>
    </xf>
    <xf numFmtId="4" fontId="25" fillId="2" borderId="0" xfId="5" applyNumberFormat="1" applyFont="1" applyFill="1" applyAlignment="1">
      <alignment horizontal="center" vertical="center"/>
    </xf>
    <xf numFmtId="0" fontId="14" fillId="0" borderId="0" xfId="5" quotePrefix="1" applyFont="1" applyAlignment="1">
      <alignment horizontal="center" vertical="center"/>
    </xf>
    <xf numFmtId="4" fontId="14" fillId="0" borderId="0" xfId="5" applyNumberFormat="1" applyFont="1" applyAlignment="1">
      <alignment vertical="center"/>
    </xf>
    <xf numFmtId="0" fontId="14" fillId="0" borderId="0" xfId="5" applyFont="1" applyAlignment="1">
      <alignment vertical="center"/>
    </xf>
    <xf numFmtId="4" fontId="25" fillId="0" borderId="0" xfId="5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40" fontId="14" fillId="0" borderId="0" xfId="1" applyNumberFormat="1" applyFont="1" applyBorder="1" applyAlignment="1">
      <alignment vertical="center"/>
    </xf>
    <xf numFmtId="0" fontId="14" fillId="0" borderId="0" xfId="0" quotePrefix="1" applyFont="1" applyAlignment="1">
      <alignment horizontal="center" vertical="center"/>
    </xf>
    <xf numFmtId="4" fontId="14" fillId="0" borderId="0" xfId="0" applyNumberFormat="1" applyFont="1" applyAlignment="1">
      <alignment vertical="center"/>
    </xf>
    <xf numFmtId="4" fontId="25" fillId="0" borderId="0" xfId="0" applyNumberFormat="1" applyFont="1" applyAlignment="1">
      <alignment horizontal="center" vertical="center"/>
    </xf>
    <xf numFmtId="4" fontId="25" fillId="0" borderId="0" xfId="0" applyNumberFormat="1" applyFont="1" applyAlignment="1">
      <alignment vertical="center"/>
    </xf>
    <xf numFmtId="4" fontId="14" fillId="0" borderId="0" xfId="1" applyNumberFormat="1" applyFont="1" applyBorder="1" applyAlignment="1">
      <alignment vertical="center"/>
    </xf>
    <xf numFmtId="4" fontId="14" fillId="0" borderId="0" xfId="0" applyNumberFormat="1" applyFont="1" applyAlignment="1">
      <alignment horizontal="right" vertical="center"/>
    </xf>
    <xf numFmtId="4" fontId="14" fillId="7" borderId="0" xfId="0" applyNumberFormat="1" applyFont="1" applyFill="1" applyAlignment="1">
      <alignment vertical="top"/>
    </xf>
    <xf numFmtId="40" fontId="14" fillId="0" borderId="0" xfId="1" applyNumberFormat="1" applyFont="1" applyBorder="1" applyAlignment="1">
      <alignment vertical="top"/>
    </xf>
    <xf numFmtId="0" fontId="14" fillId="0" borderId="0" xfId="0" applyFont="1" applyAlignment="1">
      <alignment horizontal="right"/>
    </xf>
    <xf numFmtId="0" fontId="14" fillId="6" borderId="0" xfId="0" quotePrefix="1" applyFont="1" applyFill="1" applyAlignment="1">
      <alignment horizontal="center" vertical="top"/>
    </xf>
    <xf numFmtId="0" fontId="5" fillId="0" borderId="0" xfId="5" applyFont="1" applyAlignment="1">
      <alignment horizontal="right" vertical="center"/>
    </xf>
    <xf numFmtId="4" fontId="4" fillId="0" borderId="0" xfId="5" applyNumberFormat="1" applyFont="1" applyAlignment="1">
      <alignment vertical="center"/>
    </xf>
    <xf numFmtId="0" fontId="4" fillId="0" borderId="0" xfId="5" quotePrefix="1" applyFont="1" applyAlignment="1">
      <alignment horizontal="center" vertical="center"/>
    </xf>
    <xf numFmtId="43" fontId="3" fillId="0" borderId="0" xfId="1" applyFont="1" applyFill="1"/>
    <xf numFmtId="43" fontId="0" fillId="0" borderId="11" xfId="1" applyFont="1" applyBorder="1" applyAlignment="1">
      <alignment vertical="top"/>
    </xf>
    <xf numFmtId="43" fontId="25" fillId="0" borderId="0" xfId="0" applyNumberFormat="1" applyFont="1" applyAlignment="1">
      <alignment horizontal="center" vertical="top"/>
    </xf>
    <xf numFmtId="43" fontId="0" fillId="0" borderId="0" xfId="1" applyFont="1" applyBorder="1" applyAlignment="1">
      <alignment vertical="top"/>
    </xf>
    <xf numFmtId="43" fontId="25" fillId="0" borderId="0" xfId="0" applyNumberFormat="1" applyFont="1" applyAlignment="1">
      <alignment vertical="top"/>
    </xf>
    <xf numFmtId="43" fontId="14" fillId="0" borderId="0" xfId="0" applyNumberFormat="1" applyFont="1" applyAlignment="1">
      <alignment horizontal="center" vertical="top"/>
    </xf>
    <xf numFmtId="0" fontId="38" fillId="0" borderId="0" xfId="11" applyFont="1"/>
    <xf numFmtId="0" fontId="38" fillId="0" borderId="0" xfId="11" applyFont="1" applyAlignment="1">
      <alignment horizontal="center"/>
    </xf>
    <xf numFmtId="4" fontId="38" fillId="0" borderId="0" xfId="11" applyNumberFormat="1" applyFont="1"/>
    <xf numFmtId="14" fontId="38" fillId="0" borderId="0" xfId="11" quotePrefix="1" applyNumberFormat="1" applyFont="1" applyAlignment="1">
      <alignment horizontal="center"/>
    </xf>
    <xf numFmtId="14" fontId="38" fillId="0" borderId="0" xfId="11" applyNumberFormat="1" applyFont="1" applyAlignment="1">
      <alignment horizontal="center"/>
    </xf>
    <xf numFmtId="0" fontId="38" fillId="0" borderId="0" xfId="11" applyFont="1" applyAlignment="1">
      <alignment horizontal="left"/>
    </xf>
    <xf numFmtId="164" fontId="38" fillId="0" borderId="0" xfId="11" applyNumberFormat="1" applyFont="1" applyAlignment="1">
      <alignment horizontal="center"/>
    </xf>
    <xf numFmtId="164" fontId="14" fillId="0" borderId="0" xfId="0" quotePrefix="1" applyNumberFormat="1" applyFont="1" applyAlignment="1">
      <alignment horizontal="center" vertical="top"/>
    </xf>
    <xf numFmtId="0" fontId="25" fillId="0" borderId="0" xfId="0" applyFont="1" applyAlignment="1">
      <alignment horizontal="center" vertical="top"/>
    </xf>
    <xf numFmtId="4" fontId="14" fillId="0" borderId="0" xfId="1" applyNumberFormat="1" applyFont="1" applyAlignment="1">
      <alignment vertical="top"/>
    </xf>
    <xf numFmtId="0" fontId="14" fillId="2" borderId="3" xfId="0" applyFont="1" applyFill="1" applyBorder="1" applyAlignment="1">
      <alignment horizontal="center" vertical="top"/>
    </xf>
    <xf numFmtId="1" fontId="25" fillId="2" borderId="2" xfId="0" applyNumberFormat="1" applyFont="1" applyFill="1" applyBorder="1" applyAlignment="1">
      <alignment horizontal="center" vertical="top"/>
    </xf>
    <xf numFmtId="164" fontId="14" fillId="2" borderId="2" xfId="0" applyNumberFormat="1" applyFont="1" applyFill="1" applyBorder="1" applyAlignment="1">
      <alignment horizontal="center" vertical="top"/>
    </xf>
    <xf numFmtId="4" fontId="14" fillId="2" borderId="2" xfId="1" applyNumberFormat="1" applyFont="1" applyFill="1" applyBorder="1" applyAlignment="1">
      <alignment horizontal="center" vertical="top"/>
    </xf>
    <xf numFmtId="0" fontId="14" fillId="2" borderId="9" xfId="0" applyFont="1" applyFill="1" applyBorder="1" applyAlignment="1">
      <alignment horizontal="center" vertical="top"/>
    </xf>
    <xf numFmtId="1" fontId="25" fillId="2" borderId="8" xfId="0" applyNumberFormat="1" applyFont="1" applyFill="1" applyBorder="1" applyAlignment="1">
      <alignment horizontal="center" vertical="top"/>
    </xf>
    <xf numFmtId="164" fontId="14" fillId="2" borderId="8" xfId="0" applyNumberFormat="1" applyFont="1" applyFill="1" applyBorder="1" applyAlignment="1">
      <alignment horizontal="center" vertical="top"/>
    </xf>
    <xf numFmtId="4" fontId="14" fillId="2" borderId="8" xfId="1" applyNumberFormat="1" applyFont="1" applyFill="1" applyBorder="1" applyAlignment="1">
      <alignment horizontal="center" vertical="top"/>
    </xf>
    <xf numFmtId="43" fontId="25" fillId="0" borderId="0" xfId="1" applyFont="1" applyAlignment="1">
      <alignment horizontal="center" vertical="top"/>
    </xf>
    <xf numFmtId="0" fontId="14" fillId="12" borderId="0" xfId="0" applyFont="1" applyFill="1" applyAlignment="1">
      <alignment vertical="top"/>
    </xf>
    <xf numFmtId="43" fontId="14" fillId="0" borderId="0" xfId="1" applyFont="1" applyFill="1" applyAlignment="1">
      <alignment vertical="top"/>
    </xf>
    <xf numFmtId="0" fontId="25" fillId="0" borderId="10" xfId="0" applyFont="1" applyBorder="1" applyAlignment="1">
      <alignment vertical="top"/>
    </xf>
    <xf numFmtId="43" fontId="25" fillId="0" borderId="10" xfId="1" applyFont="1" applyBorder="1" applyAlignment="1">
      <alignment vertical="top"/>
    </xf>
    <xf numFmtId="43" fontId="25" fillId="0" borderId="10" xfId="1" applyFont="1" applyBorder="1" applyAlignment="1">
      <alignment horizontal="center" vertical="top"/>
    </xf>
    <xf numFmtId="0" fontId="25" fillId="0" borderId="10" xfId="0" applyFont="1" applyBorder="1" applyAlignment="1">
      <alignment horizontal="center" vertical="top"/>
    </xf>
    <xf numFmtId="164" fontId="25" fillId="0" borderId="10" xfId="0" applyNumberFormat="1" applyFont="1" applyBorder="1" applyAlignment="1">
      <alignment horizontal="center" vertical="top"/>
    </xf>
    <xf numFmtId="4" fontId="25" fillId="0" borderId="10" xfId="0" applyNumberFormat="1" applyFont="1" applyBorder="1" applyAlignment="1">
      <alignment vertical="top"/>
    </xf>
    <xf numFmtId="40" fontId="25" fillId="0" borderId="10" xfId="0" applyNumberFormat="1" applyFont="1" applyBorder="1" applyAlignment="1">
      <alignment vertical="top"/>
    </xf>
    <xf numFmtId="4" fontId="14" fillId="6" borderId="0" xfId="1" applyNumberFormat="1" applyFont="1" applyFill="1" applyAlignment="1">
      <alignment vertical="top"/>
    </xf>
    <xf numFmtId="40" fontId="14" fillId="7" borderId="0" xfId="0" applyNumberFormat="1" applyFont="1" applyFill="1" applyAlignment="1">
      <alignment vertical="top"/>
    </xf>
    <xf numFmtId="4" fontId="14" fillId="0" borderId="0" xfId="1" applyNumberFormat="1" applyFont="1" applyAlignment="1">
      <alignment horizontal="center" vertical="top"/>
    </xf>
    <xf numFmtId="0" fontId="25" fillId="0" borderId="0" xfId="1" applyNumberFormat="1" applyFont="1" applyAlignment="1">
      <alignment horizontal="center" vertical="top"/>
    </xf>
    <xf numFmtId="164" fontId="38" fillId="0" borderId="0" xfId="5" applyNumberFormat="1" applyFont="1" applyAlignment="1">
      <alignment horizontal="center" vertical="center"/>
    </xf>
    <xf numFmtId="0" fontId="38" fillId="0" borderId="0" xfId="5" applyFont="1" applyAlignment="1">
      <alignment vertical="center"/>
    </xf>
    <xf numFmtId="4" fontId="38" fillId="0" borderId="0" xfId="5" applyNumberFormat="1" applyFont="1" applyAlignment="1">
      <alignment vertical="center"/>
    </xf>
    <xf numFmtId="0" fontId="38" fillId="0" borderId="0" xfId="5" applyFont="1" applyAlignment="1">
      <alignment horizontal="center" vertical="center"/>
    </xf>
    <xf numFmtId="0" fontId="38" fillId="0" borderId="0" xfId="5" applyFont="1" applyAlignment="1">
      <alignment horizontal="left" vertical="center"/>
    </xf>
    <xf numFmtId="0" fontId="38" fillId="0" borderId="0" xfId="5" quotePrefix="1" applyFont="1" applyAlignment="1">
      <alignment horizontal="center" vertical="center"/>
    </xf>
    <xf numFmtId="40" fontId="38" fillId="7" borderId="0" xfId="5" applyNumberFormat="1" applyFont="1" applyFill="1" applyAlignment="1">
      <alignment vertical="center"/>
    </xf>
    <xf numFmtId="40" fontId="38" fillId="0" borderId="0" xfId="5" applyNumberFormat="1" applyFont="1" applyAlignment="1">
      <alignment vertical="center"/>
    </xf>
    <xf numFmtId="1" fontId="38" fillId="0" borderId="0" xfId="14" applyNumberFormat="1" applyFont="1" applyAlignment="1">
      <alignment horizontal="center"/>
    </xf>
    <xf numFmtId="4" fontId="14" fillId="0" borderId="0" xfId="6" applyNumberFormat="1" applyFont="1" applyFill="1" applyBorder="1" applyAlignment="1">
      <alignment horizontal="center" vertical="center"/>
    </xf>
    <xf numFmtId="4" fontId="14" fillId="0" borderId="0" xfId="6" applyNumberFormat="1" applyFont="1" applyBorder="1" applyAlignment="1">
      <alignment vertical="center"/>
    </xf>
    <xf numFmtId="40" fontId="14" fillId="0" borderId="0" xfId="6" applyNumberFormat="1" applyFont="1" applyBorder="1" applyAlignment="1">
      <alignment vertical="center"/>
    </xf>
    <xf numFmtId="164" fontId="14" fillId="0" borderId="0" xfId="0" applyNumberFormat="1" applyFont="1" applyAlignment="1">
      <alignment horizontal="center" vertical="center"/>
    </xf>
    <xf numFmtId="4" fontId="14" fillId="0" borderId="0" xfId="1" applyNumberFormat="1" applyFont="1" applyFill="1" applyBorder="1" applyAlignment="1">
      <alignment vertical="center"/>
    </xf>
    <xf numFmtId="4" fontId="14" fillId="10" borderId="0" xfId="0" applyNumberFormat="1" applyFont="1" applyFill="1" applyAlignment="1">
      <alignment vertical="top"/>
    </xf>
    <xf numFmtId="4" fontId="14" fillId="0" borderId="0" xfId="1" applyNumberFormat="1" applyFont="1" applyBorder="1" applyAlignment="1">
      <alignment vertical="top"/>
    </xf>
    <xf numFmtId="164" fontId="14" fillId="0" borderId="0" xfId="0" applyNumberFormat="1" applyFont="1" applyAlignment="1">
      <alignment horizontal="center"/>
    </xf>
    <xf numFmtId="0" fontId="39" fillId="0" borderId="0" xfId="5" applyFont="1" applyAlignment="1">
      <alignment vertical="center"/>
    </xf>
    <xf numFmtId="0" fontId="38" fillId="2" borderId="0" xfId="5" applyFont="1" applyFill="1" applyAlignment="1">
      <alignment horizontal="center" vertical="center"/>
    </xf>
    <xf numFmtId="164" fontId="38" fillId="2" borderId="0" xfId="5" applyNumberFormat="1" applyFont="1" applyFill="1" applyAlignment="1">
      <alignment horizontal="center" vertical="center"/>
    </xf>
    <xf numFmtId="4" fontId="39" fillId="0" borderId="0" xfId="5" applyNumberFormat="1" applyFont="1" applyAlignment="1">
      <alignment vertical="center"/>
    </xf>
    <xf numFmtId="164" fontId="38" fillId="6" borderId="0" xfId="5" applyNumberFormat="1" applyFont="1" applyFill="1" applyAlignment="1">
      <alignment horizontal="center" vertical="center"/>
    </xf>
    <xf numFmtId="4" fontId="38" fillId="6" borderId="0" xfId="5" applyNumberFormat="1" applyFont="1" applyFill="1" applyAlignment="1">
      <alignment vertical="center"/>
    </xf>
    <xf numFmtId="0" fontId="38" fillId="6" borderId="0" xfId="5" applyFont="1" applyFill="1" applyAlignment="1">
      <alignment vertical="center"/>
    </xf>
    <xf numFmtId="4" fontId="14" fillId="2" borderId="0" xfId="5" applyNumberFormat="1" applyFont="1" applyFill="1" applyAlignment="1">
      <alignment vertical="center"/>
    </xf>
    <xf numFmtId="164" fontId="14" fillId="2" borderId="2" xfId="0" applyNumberFormat="1" applyFont="1" applyFill="1" applyBorder="1" applyAlignment="1">
      <alignment horizontal="right" vertical="top"/>
    </xf>
    <xf numFmtId="164" fontId="14" fillId="2" borderId="8" xfId="0" applyNumberFormat="1" applyFont="1" applyFill="1" applyBorder="1" applyAlignment="1">
      <alignment horizontal="right" vertical="top"/>
    </xf>
    <xf numFmtId="14" fontId="14" fillId="0" borderId="0" xfId="0" applyNumberFormat="1" applyFont="1" applyAlignment="1">
      <alignment horizontal="right"/>
    </xf>
    <xf numFmtId="0" fontId="14" fillId="0" borderId="0" xfId="0" quotePrefix="1" applyFont="1" applyAlignment="1">
      <alignment horizontal="right"/>
    </xf>
    <xf numFmtId="14" fontId="14" fillId="0" borderId="0" xfId="1" applyNumberFormat="1" applyFont="1" applyAlignment="1">
      <alignment horizontal="right"/>
    </xf>
    <xf numFmtId="14" fontId="14" fillId="0" borderId="0" xfId="1" applyNumberFormat="1" applyFont="1" applyFill="1" applyAlignment="1">
      <alignment horizontal="right"/>
    </xf>
    <xf numFmtId="164" fontId="25" fillId="0" borderId="0" xfId="0" applyNumberFormat="1" applyFont="1" applyAlignment="1">
      <alignment horizontal="right" vertical="top"/>
    </xf>
    <xf numFmtId="165" fontId="38" fillId="0" borderId="0" xfId="13" applyNumberFormat="1" applyFont="1" applyAlignment="1">
      <alignment horizontal="right" vertical="center"/>
    </xf>
    <xf numFmtId="0" fontId="38" fillId="0" borderId="0" xfId="14" applyFont="1"/>
    <xf numFmtId="0" fontId="38" fillId="0" borderId="0" xfId="14" applyFont="1" applyAlignment="1">
      <alignment horizontal="center"/>
    </xf>
    <xf numFmtId="164" fontId="38" fillId="0" borderId="0" xfId="14" applyNumberFormat="1" applyFont="1" applyAlignment="1">
      <alignment horizontal="center"/>
    </xf>
    <xf numFmtId="40" fontId="14" fillId="0" borderId="0" xfId="0" applyNumberFormat="1" applyFont="1" applyAlignment="1">
      <alignment horizontal="left" vertical="top"/>
    </xf>
    <xf numFmtId="4" fontId="14" fillId="0" borderId="11" xfId="1" applyNumberFormat="1" applyFont="1" applyBorder="1" applyAlignment="1">
      <alignment vertical="top"/>
    </xf>
    <xf numFmtId="0" fontId="38" fillId="0" borderId="0" xfId="14" quotePrefix="1" applyFont="1" applyAlignment="1">
      <alignment horizontal="center"/>
    </xf>
    <xf numFmtId="0" fontId="1" fillId="0" borderId="0" xfId="16"/>
    <xf numFmtId="164" fontId="1" fillId="0" borderId="0" xfId="16" applyNumberFormat="1"/>
    <xf numFmtId="4" fontId="1" fillId="0" borderId="0" xfId="16" applyNumberFormat="1"/>
    <xf numFmtId="0" fontId="1" fillId="0" borderId="0" xfId="16" quotePrefix="1" applyAlignment="1">
      <alignment horizontal="center"/>
    </xf>
    <xf numFmtId="0" fontId="1" fillId="0" borderId="0" xfId="16" applyAlignment="1">
      <alignment horizontal="center"/>
    </xf>
    <xf numFmtId="164" fontId="1" fillId="0" borderId="0" xfId="16" applyNumberFormat="1" applyAlignment="1">
      <alignment horizontal="center"/>
    </xf>
    <xf numFmtId="0" fontId="38" fillId="9" borderId="0" xfId="5" applyFont="1" applyFill="1" applyAlignment="1">
      <alignment horizontal="center" vertical="center"/>
    </xf>
    <xf numFmtId="164" fontId="38" fillId="9" borderId="0" xfId="5" applyNumberFormat="1" applyFont="1" applyFill="1" applyAlignment="1">
      <alignment horizontal="center" vertical="center"/>
    </xf>
    <xf numFmtId="0" fontId="38" fillId="9" borderId="0" xfId="5" applyFont="1" applyFill="1" applyAlignment="1">
      <alignment horizontal="left" vertical="center"/>
    </xf>
    <xf numFmtId="4" fontId="38" fillId="9" borderId="0" xfId="5" applyNumberFormat="1" applyFont="1" applyFill="1" applyAlignment="1">
      <alignment vertical="center"/>
    </xf>
    <xf numFmtId="0" fontId="38" fillId="13" borderId="0" xfId="5" applyFont="1" applyFill="1" applyAlignment="1">
      <alignment horizontal="center" vertical="center"/>
    </xf>
    <xf numFmtId="164" fontId="38" fillId="13" borderId="0" xfId="5" applyNumberFormat="1" applyFont="1" applyFill="1" applyAlignment="1">
      <alignment horizontal="center" vertical="center"/>
    </xf>
    <xf numFmtId="0" fontId="38" fillId="13" borderId="0" xfId="5" applyFont="1" applyFill="1" applyAlignment="1">
      <alignment horizontal="left" vertical="center"/>
    </xf>
    <xf numFmtId="4" fontId="38" fillId="13" borderId="0" xfId="5" applyNumberFormat="1" applyFont="1" applyFill="1" applyAlignment="1">
      <alignment vertical="center"/>
    </xf>
    <xf numFmtId="0" fontId="38" fillId="7" borderId="0" xfId="5" applyFont="1" applyFill="1" applyAlignment="1">
      <alignment horizontal="center" vertical="center"/>
    </xf>
    <xf numFmtId="164" fontId="38" fillId="7" borderId="0" xfId="5" applyNumberFormat="1" applyFont="1" applyFill="1" applyAlignment="1">
      <alignment horizontal="center" vertical="center"/>
    </xf>
    <xf numFmtId="0" fontId="38" fillId="7" borderId="0" xfId="5" applyFont="1" applyFill="1" applyAlignment="1">
      <alignment horizontal="left" vertical="center"/>
    </xf>
    <xf numFmtId="4" fontId="38" fillId="7" borderId="0" xfId="5" applyNumberFormat="1" applyFont="1" applyFill="1" applyAlignment="1">
      <alignment vertical="center"/>
    </xf>
    <xf numFmtId="0" fontId="38" fillId="14" borderId="0" xfId="5" quotePrefix="1" applyFont="1" applyFill="1" applyAlignment="1">
      <alignment horizontal="center" vertical="center"/>
    </xf>
    <xf numFmtId="164" fontId="38" fillId="14" borderId="0" xfId="5" applyNumberFormat="1" applyFont="1" applyFill="1" applyAlignment="1">
      <alignment horizontal="center" vertical="center"/>
    </xf>
    <xf numFmtId="0" fontId="38" fillId="14" borderId="0" xfId="5" applyFont="1" applyFill="1" applyAlignment="1">
      <alignment horizontal="left" vertical="center"/>
    </xf>
    <xf numFmtId="4" fontId="38" fillId="14" borderId="0" xfId="5" applyNumberFormat="1" applyFont="1" applyFill="1" applyAlignment="1">
      <alignment vertical="center"/>
    </xf>
    <xf numFmtId="0" fontId="38" fillId="9" borderId="0" xfId="5" applyFont="1" applyFill="1" applyAlignment="1">
      <alignment vertical="center"/>
    </xf>
    <xf numFmtId="0" fontId="0" fillId="9" borderId="0" xfId="0" applyFill="1"/>
    <xf numFmtId="4" fontId="14" fillId="9" borderId="0" xfId="0" applyNumberFormat="1" applyFont="1" applyFill="1" applyAlignment="1">
      <alignment vertical="top"/>
    </xf>
    <xf numFmtId="43" fontId="0" fillId="0" borderId="0" xfId="0" applyNumberFormat="1" applyAlignment="1">
      <alignment vertical="top"/>
    </xf>
    <xf numFmtId="0" fontId="38" fillId="0" borderId="0" xfId="16" applyFont="1"/>
    <xf numFmtId="0" fontId="38" fillId="0" borderId="0" xfId="16" quotePrefix="1" applyFont="1" applyAlignment="1">
      <alignment horizontal="center"/>
    </xf>
    <xf numFmtId="164" fontId="38" fillId="0" borderId="0" xfId="16" applyNumberFormat="1" applyFont="1"/>
    <xf numFmtId="4" fontId="38" fillId="0" borderId="0" xfId="16" applyNumberFormat="1" applyFont="1"/>
  </cellXfs>
  <cellStyles count="18">
    <cellStyle name="Comma" xfId="1" builtinId="3"/>
    <cellStyle name="Comma 2" xfId="2" xr:uid="{00000000-0005-0000-0000-000001000000}"/>
    <cellStyle name="Comma 2 2" xfId="7" xr:uid="{E5031348-C081-47DC-A95A-5958A57E8E69}"/>
    <cellStyle name="Comma 3" xfId="3" xr:uid="{00000000-0005-0000-0000-000002000000}"/>
    <cellStyle name="Comma 3 2" xfId="8" xr:uid="{9ACA6B2D-0735-410D-95D4-309766F44087}"/>
    <cellStyle name="Comma 4" xfId="6" xr:uid="{FD858328-9A34-40C3-93FB-0E30568D0307}"/>
    <cellStyle name="Comma 4 2" xfId="10" xr:uid="{455D829C-EB5B-4F09-822F-85F2B846DB74}"/>
    <cellStyle name="Comma 4 3" xfId="15" xr:uid="{41449FBA-8F52-4DE2-B238-A2135CD14A11}"/>
    <cellStyle name="Comma 5" xfId="12" xr:uid="{544460ED-F7BE-4B1C-A718-FFBD4450A059}"/>
    <cellStyle name="Comma 6" xfId="17" xr:uid="{00793790-1E03-492E-8A34-63011E27FAFC}"/>
    <cellStyle name="Normal" xfId="0" builtinId="0"/>
    <cellStyle name="Normal 2" xfId="5" xr:uid="{FC4D67B8-4BBB-4AF8-B57F-1D31E388A337}"/>
    <cellStyle name="Normal 2 2" xfId="9" xr:uid="{7FB2417F-0573-4158-A50A-6BDEB5E8F06E}"/>
    <cellStyle name="Normal 2 3" xfId="14" xr:uid="{3A22A256-954C-470B-87EC-CB06E0F3AC34}"/>
    <cellStyle name="Normal 3" xfId="4" xr:uid="{B85E6445-0CAE-46A1-ADF4-7A39F6ED88D4}"/>
    <cellStyle name="Normal 3 2" xfId="13" xr:uid="{E399A93C-EAFF-426F-8261-18D85AFFF79C}"/>
    <cellStyle name="Normal 4" xfId="11" xr:uid="{828497A4-710C-4F9F-8726-53AD79CEB982}"/>
    <cellStyle name="Normal 5" xfId="16" xr:uid="{D00E1FF8-5A5D-499F-A683-E2F5850A2593}"/>
  </cellStyles>
  <dxfs count="1">
    <dxf>
      <fill>
        <patternFill>
          <bgColor theme="9" tint="0.5999633777886288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914400</xdr:colOff>
      <xdr:row>93</xdr:row>
      <xdr:rowOff>101600</xdr:rowOff>
    </xdr:from>
    <xdr:to>
      <xdr:col>8</xdr:col>
      <xdr:colOff>952500</xdr:colOff>
      <xdr:row>93</xdr:row>
      <xdr:rowOff>101600</xdr:rowOff>
    </xdr:to>
    <xdr:sp macro="" textlink="">
      <xdr:nvSpPr>
        <xdr:cNvPr id="44215" name="Line 1">
          <a:extLst>
            <a:ext uri="{FF2B5EF4-FFF2-40B4-BE49-F238E27FC236}">
              <a16:creationId xmlns:a16="http://schemas.microsoft.com/office/drawing/2014/main" id="{02E1B7C7-1D9B-5C4E-917D-A6B66614C55A}"/>
            </a:ext>
          </a:extLst>
        </xdr:cNvPr>
        <xdr:cNvSpPr>
          <a:spLocks noChangeShapeType="1"/>
        </xdr:cNvSpPr>
      </xdr:nvSpPr>
      <xdr:spPr bwMode="auto">
        <a:xfrm>
          <a:off x="13042900" y="177800"/>
          <a:ext cx="38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546"/>
  <sheetViews>
    <sheetView tabSelected="1" zoomScale="120" zoomScaleNormal="120" workbookViewId="0">
      <pane xSplit="3" ySplit="6" topLeftCell="H7" activePane="bottomRight" state="frozen"/>
      <selection pane="topRight" activeCell="D1" sqref="D1"/>
      <selection pane="bottomLeft" activeCell="A6" sqref="A6"/>
      <selection pane="bottomRight" activeCell="H503" sqref="H503"/>
    </sheetView>
  </sheetViews>
  <sheetFormatPr defaultColWidth="8.85546875" defaultRowHeight="12.75" x14ac:dyDescent="0.2"/>
  <cols>
    <col min="1" max="1" width="10.42578125" style="20" customWidth="1"/>
    <col min="2" max="2" width="15.7109375" style="20" customWidth="1"/>
    <col min="3" max="3" width="23.5703125" style="18" customWidth="1"/>
    <col min="4" max="4" width="57.7109375" style="18" customWidth="1"/>
    <col min="5" max="5" width="17.7109375" style="27" customWidth="1"/>
    <col min="6" max="6" width="18.140625" style="151" customWidth="1"/>
    <col min="7" max="7" width="15" style="25" bestFit="1" customWidth="1"/>
    <col min="8" max="9" width="15" style="27" customWidth="1"/>
    <col min="10" max="10" width="19.7109375" style="18" customWidth="1"/>
    <col min="11" max="11" width="15" style="18" customWidth="1"/>
    <col min="12" max="12" width="12.140625" style="18" bestFit="1" customWidth="1"/>
    <col min="13" max="14" width="8.85546875" style="18"/>
    <col min="15" max="15" width="12.5703125" style="18" customWidth="1"/>
    <col min="16" max="16384" width="8.85546875" style="18"/>
  </cols>
  <sheetData>
    <row r="1" spans="1:11" ht="12" customHeight="1" x14ac:dyDescent="0.2"/>
    <row r="2" spans="1:11" ht="12" customHeight="1" x14ac:dyDescent="0.2">
      <c r="A2" s="33" t="s">
        <v>0</v>
      </c>
    </row>
    <row r="3" spans="1:11" ht="13.5" thickBot="1" x14ac:dyDescent="0.25"/>
    <row r="4" spans="1:11" ht="13.5" thickTop="1" x14ac:dyDescent="0.2">
      <c r="A4" s="34"/>
      <c r="B4" s="35" t="s">
        <v>785</v>
      </c>
      <c r="C4" s="36"/>
      <c r="D4" s="129"/>
      <c r="E4" s="37" t="s">
        <v>1</v>
      </c>
      <c r="F4" s="37" t="s">
        <v>2</v>
      </c>
      <c r="G4" s="171" t="s">
        <v>3</v>
      </c>
      <c r="H4" s="38" t="s">
        <v>3</v>
      </c>
      <c r="I4" s="38" t="s">
        <v>3</v>
      </c>
      <c r="J4" s="38" t="s">
        <v>4</v>
      </c>
    </row>
    <row r="5" spans="1:11" ht="14.25" customHeight="1" x14ac:dyDescent="0.2">
      <c r="A5" s="39" t="s">
        <v>5</v>
      </c>
      <c r="B5" s="40" t="s">
        <v>6</v>
      </c>
      <c r="C5" s="41" t="s">
        <v>7</v>
      </c>
      <c r="D5" s="40" t="s">
        <v>8</v>
      </c>
      <c r="E5" s="42" t="s">
        <v>9</v>
      </c>
      <c r="F5" s="42" t="s">
        <v>10</v>
      </c>
      <c r="G5" s="172" t="s">
        <v>11</v>
      </c>
      <c r="H5" s="43" t="s">
        <v>11</v>
      </c>
      <c r="I5" s="43" t="s">
        <v>11</v>
      </c>
      <c r="J5" s="44" t="s">
        <v>12</v>
      </c>
    </row>
    <row r="6" spans="1:11" ht="13.5" thickBot="1" x14ac:dyDescent="0.25">
      <c r="A6" s="45" t="s">
        <v>13</v>
      </c>
      <c r="B6" s="46" t="s">
        <v>14</v>
      </c>
      <c r="C6" s="47" t="s">
        <v>15</v>
      </c>
      <c r="D6" s="48"/>
      <c r="E6" s="49" t="s">
        <v>16</v>
      </c>
      <c r="F6" s="49" t="s">
        <v>16</v>
      </c>
      <c r="G6" s="173" t="s">
        <v>17</v>
      </c>
      <c r="H6" s="50" t="s">
        <v>18</v>
      </c>
      <c r="I6" s="50" t="s">
        <v>929</v>
      </c>
      <c r="J6" s="50" t="s">
        <v>19</v>
      </c>
    </row>
    <row r="7" spans="1:11" ht="13.5" thickTop="1" x14ac:dyDescent="0.2">
      <c r="A7" s="20">
        <v>23</v>
      </c>
      <c r="B7" s="20" t="s">
        <v>20</v>
      </c>
      <c r="C7" s="19" t="s">
        <v>21</v>
      </c>
      <c r="D7" s="18" t="s">
        <v>22</v>
      </c>
      <c r="E7" s="51">
        <f>UMCP!D97</f>
        <v>57817000</v>
      </c>
      <c r="F7" s="151">
        <f>UMCP!K97</f>
        <v>54246153.105000019</v>
      </c>
      <c r="G7" s="25">
        <v>28832916.480000004</v>
      </c>
      <c r="H7" s="27">
        <v>19120312.25</v>
      </c>
      <c r="I7" s="27">
        <f>F7-G7-H7</f>
        <v>6292924.3750000149</v>
      </c>
      <c r="J7" s="27">
        <f t="shared" ref="J7:J23" si="0">E7-F7</f>
        <v>3570846.8949999809</v>
      </c>
      <c r="K7" s="27"/>
    </row>
    <row r="8" spans="1:11" x14ac:dyDescent="0.2">
      <c r="A8" s="20">
        <v>23</v>
      </c>
      <c r="B8" s="20" t="s">
        <v>20</v>
      </c>
      <c r="C8" s="19" t="s">
        <v>21</v>
      </c>
      <c r="D8" s="15" t="s">
        <v>23</v>
      </c>
      <c r="E8" s="51">
        <f>UMB!D14</f>
        <v>16138000</v>
      </c>
      <c r="F8" s="151">
        <f>UMB!K14</f>
        <v>3184876.9</v>
      </c>
      <c r="G8" s="25">
        <v>0</v>
      </c>
      <c r="H8" s="27">
        <v>0</v>
      </c>
      <c r="I8" s="27">
        <f t="shared" ref="I8:I29" si="1">F8-G8-H8</f>
        <v>3184876.9</v>
      </c>
      <c r="J8" s="27">
        <f t="shared" si="0"/>
        <v>12953123.1</v>
      </c>
      <c r="K8" s="27"/>
    </row>
    <row r="9" spans="1:11" x14ac:dyDescent="0.2">
      <c r="A9" s="20">
        <v>23</v>
      </c>
      <c r="B9" s="20" t="s">
        <v>20</v>
      </c>
      <c r="C9" s="19" t="s">
        <v>21</v>
      </c>
      <c r="D9" s="18" t="s">
        <v>24</v>
      </c>
      <c r="E9" s="51">
        <f>CES!D36</f>
        <v>9389000</v>
      </c>
      <c r="F9" s="151">
        <f>CES!K36</f>
        <v>8893261.6225000005</v>
      </c>
      <c r="G9" s="25">
        <v>0</v>
      </c>
      <c r="H9" s="27">
        <v>64793.52</v>
      </c>
      <c r="I9" s="27">
        <f t="shared" si="1"/>
        <v>8828468.102500001</v>
      </c>
      <c r="J9" s="27">
        <f t="shared" si="0"/>
        <v>495738.37749999948</v>
      </c>
      <c r="K9" s="27"/>
    </row>
    <row r="10" spans="1:11" x14ac:dyDescent="0.2">
      <c r="A10" s="20">
        <v>23</v>
      </c>
      <c r="B10" s="20" t="s">
        <v>20</v>
      </c>
      <c r="C10" s="19" t="s">
        <v>21</v>
      </c>
      <c r="D10" s="15" t="s">
        <v>25</v>
      </c>
      <c r="E10" s="51">
        <f>BSU!D47</f>
        <v>73247000</v>
      </c>
      <c r="F10" s="151">
        <f>BSU!K47</f>
        <v>73246151.919999957</v>
      </c>
      <c r="G10" s="25">
        <v>55187385.799999997</v>
      </c>
      <c r="H10" s="27">
        <v>15526523.719999969</v>
      </c>
      <c r="I10" s="27">
        <f t="shared" si="1"/>
        <v>2532242.3999999911</v>
      </c>
      <c r="J10" s="27">
        <f t="shared" si="0"/>
        <v>848.08000004291534</v>
      </c>
    </row>
    <row r="11" spans="1:11" x14ac:dyDescent="0.2">
      <c r="A11" s="20">
        <v>23</v>
      </c>
      <c r="B11" s="20" t="s">
        <v>20</v>
      </c>
      <c r="C11" s="19" t="s">
        <v>21</v>
      </c>
      <c r="D11" s="15" t="s">
        <v>26</v>
      </c>
      <c r="E11" s="51">
        <f>CSU!D17</f>
        <v>2500000</v>
      </c>
      <c r="F11" s="151">
        <f>CSU!K17</f>
        <v>241432.04000000004</v>
      </c>
      <c r="G11" s="25">
        <v>0</v>
      </c>
      <c r="H11" s="27">
        <v>102483.5</v>
      </c>
      <c r="I11" s="27">
        <f t="shared" si="1"/>
        <v>138948.54000000004</v>
      </c>
      <c r="J11" s="27">
        <f t="shared" si="0"/>
        <v>2258567.96</v>
      </c>
    </row>
    <row r="12" spans="1:11" x14ac:dyDescent="0.2">
      <c r="A12" s="20">
        <v>23</v>
      </c>
      <c r="B12" s="20" t="s">
        <v>20</v>
      </c>
      <c r="C12" s="19" t="s">
        <v>21</v>
      </c>
      <c r="D12" s="15" t="s">
        <v>27</v>
      </c>
      <c r="E12" s="51">
        <f>FSU!D34</f>
        <v>10000000</v>
      </c>
      <c r="F12" s="151">
        <f>FSU!K34</f>
        <v>8724994.9899999984</v>
      </c>
      <c r="G12" s="25">
        <v>3682935.05</v>
      </c>
      <c r="H12" s="27">
        <v>3374097.9399999995</v>
      </c>
      <c r="I12" s="27">
        <f t="shared" si="1"/>
        <v>1667961.9999999991</v>
      </c>
      <c r="J12" s="27">
        <f t="shared" si="0"/>
        <v>1275005.0100000016</v>
      </c>
      <c r="K12" s="27"/>
    </row>
    <row r="13" spans="1:11" x14ac:dyDescent="0.2">
      <c r="A13" s="20">
        <v>23</v>
      </c>
      <c r="B13" s="20" t="s">
        <v>28</v>
      </c>
      <c r="C13" s="19" t="s">
        <v>21</v>
      </c>
      <c r="D13" s="15" t="s">
        <v>29</v>
      </c>
      <c r="E13" s="27">
        <f>FSU!D40</f>
        <v>0</v>
      </c>
      <c r="F13" s="151">
        <f>FSU!K40</f>
        <v>0</v>
      </c>
      <c r="G13" s="25">
        <v>0</v>
      </c>
      <c r="H13" s="27">
        <v>0</v>
      </c>
      <c r="I13" s="27">
        <f t="shared" si="1"/>
        <v>0</v>
      </c>
      <c r="J13" s="27">
        <f t="shared" si="0"/>
        <v>0</v>
      </c>
    </row>
    <row r="14" spans="1:11" x14ac:dyDescent="0.2">
      <c r="A14" s="20">
        <v>23</v>
      </c>
      <c r="B14" s="20" t="s">
        <v>30</v>
      </c>
      <c r="C14" s="19" t="s">
        <v>21</v>
      </c>
      <c r="D14" s="15" t="s">
        <v>31</v>
      </c>
      <c r="E14" s="52">
        <f>SU!D23</f>
        <v>1940000</v>
      </c>
      <c r="F14" s="151">
        <f>SU!K23</f>
        <v>1923054.1500000004</v>
      </c>
      <c r="G14" s="25">
        <v>370930.56</v>
      </c>
      <c r="H14" s="27">
        <v>1509882.4400000004</v>
      </c>
      <c r="I14" s="27">
        <f t="shared" si="1"/>
        <v>42241.149999999907</v>
      </c>
      <c r="J14" s="27">
        <f t="shared" si="0"/>
        <v>16945.849999999627</v>
      </c>
    </row>
    <row r="15" spans="1:11" x14ac:dyDescent="0.2">
      <c r="A15" s="20">
        <v>23</v>
      </c>
      <c r="B15" s="20" t="s">
        <v>20</v>
      </c>
      <c r="C15" s="19" t="s">
        <v>21</v>
      </c>
      <c r="D15" s="15" t="s">
        <v>32</v>
      </c>
      <c r="E15" s="51">
        <f>TU!D48</f>
        <v>88695000</v>
      </c>
      <c r="F15" s="151">
        <f>TU!K48</f>
        <v>88694630.140000015</v>
      </c>
      <c r="G15" s="25">
        <v>53054240.960000008</v>
      </c>
      <c r="H15" s="27">
        <v>35083657.590000004</v>
      </c>
      <c r="I15" s="27">
        <f t="shared" si="1"/>
        <v>556731.59000000358</v>
      </c>
      <c r="J15" s="27">
        <f t="shared" si="0"/>
        <v>369.85999998450279</v>
      </c>
    </row>
    <row r="16" spans="1:11" x14ac:dyDescent="0.2">
      <c r="A16" s="20">
        <v>23</v>
      </c>
      <c r="B16" s="20" t="s">
        <v>30</v>
      </c>
      <c r="C16" s="19" t="s">
        <v>21</v>
      </c>
      <c r="D16" s="15" t="s">
        <v>33</v>
      </c>
      <c r="E16" s="52">
        <f>TU!D68</f>
        <v>6066000</v>
      </c>
      <c r="F16" s="151">
        <f>TU!K68</f>
        <v>6065999.9900000002</v>
      </c>
      <c r="G16" s="25">
        <v>708625.63</v>
      </c>
      <c r="H16" s="27">
        <v>4190837.7700000005</v>
      </c>
      <c r="I16" s="27">
        <f t="shared" si="1"/>
        <v>1166536.5899999999</v>
      </c>
      <c r="J16" s="27">
        <f t="shared" si="0"/>
        <v>9.9999997764825821E-3</v>
      </c>
    </row>
    <row r="17" spans="1:10" x14ac:dyDescent="0.2">
      <c r="A17" s="20">
        <v>23</v>
      </c>
      <c r="C17" s="19" t="s">
        <v>21</v>
      </c>
      <c r="D17" s="15" t="s">
        <v>34</v>
      </c>
      <c r="E17" s="27">
        <f>UMCP!D194</f>
        <v>23503432</v>
      </c>
      <c r="F17" s="151">
        <f>UMCP!K194</f>
        <v>16812952.090000007</v>
      </c>
      <c r="G17" s="25">
        <v>2622930.54</v>
      </c>
      <c r="H17" s="27">
        <v>7422745.5500000017</v>
      </c>
      <c r="I17" s="27">
        <f t="shared" si="1"/>
        <v>6767276.0000000065</v>
      </c>
      <c r="J17" s="27">
        <f t="shared" si="0"/>
        <v>6690479.9099999927</v>
      </c>
    </row>
    <row r="18" spans="1:10" x14ac:dyDescent="0.2">
      <c r="A18" s="20">
        <v>23</v>
      </c>
      <c r="C18" s="19" t="s">
        <v>21</v>
      </c>
      <c r="D18" s="15" t="s">
        <v>35</v>
      </c>
      <c r="E18" s="27">
        <f>UMB!D54</f>
        <v>12391073</v>
      </c>
      <c r="F18" s="151">
        <f>UMB!K54</f>
        <v>6920426.6000000006</v>
      </c>
      <c r="G18" s="25">
        <v>1181987.17</v>
      </c>
      <c r="H18" s="27">
        <v>1929288.0300000003</v>
      </c>
      <c r="I18" s="27">
        <f t="shared" si="1"/>
        <v>3809151.4000000004</v>
      </c>
      <c r="J18" s="27">
        <f t="shared" si="0"/>
        <v>5470646.3999999994</v>
      </c>
    </row>
    <row r="19" spans="1:10" x14ac:dyDescent="0.2">
      <c r="A19" s="20">
        <v>23</v>
      </c>
      <c r="C19" s="19" t="s">
        <v>21</v>
      </c>
      <c r="D19" s="15" t="s">
        <v>36</v>
      </c>
      <c r="E19" s="27">
        <f>UMES!D30</f>
        <v>3227327</v>
      </c>
      <c r="F19" s="151">
        <f>UMES!K30</f>
        <v>198593.5</v>
      </c>
      <c r="G19" s="25">
        <v>163629.26</v>
      </c>
      <c r="H19" s="27">
        <v>740.19999999998254</v>
      </c>
      <c r="I19" s="27">
        <f t="shared" si="1"/>
        <v>34224.040000000008</v>
      </c>
      <c r="J19" s="27">
        <f t="shared" si="0"/>
        <v>3028733.5</v>
      </c>
    </row>
    <row r="20" spans="1:10" x14ac:dyDescent="0.2">
      <c r="A20" s="20">
        <v>23</v>
      </c>
      <c r="C20" s="19" t="s">
        <v>21</v>
      </c>
      <c r="D20" s="15" t="s">
        <v>37</v>
      </c>
      <c r="E20" s="27">
        <f>UMBC!D34</f>
        <v>5806280</v>
      </c>
      <c r="F20" s="151">
        <f>UMBC!K34</f>
        <v>3635227.04</v>
      </c>
      <c r="G20" s="25">
        <v>199153.17</v>
      </c>
      <c r="H20" s="27">
        <v>2000846.83</v>
      </c>
      <c r="I20" s="27">
        <f t="shared" si="1"/>
        <v>1435227.04</v>
      </c>
      <c r="J20" s="27">
        <f t="shared" si="0"/>
        <v>2171052.96</v>
      </c>
    </row>
    <row r="21" spans="1:10" x14ac:dyDescent="0.2">
      <c r="A21" s="20">
        <v>23</v>
      </c>
      <c r="C21" s="19" t="s">
        <v>21</v>
      </c>
      <c r="D21" s="15" t="s">
        <v>38</v>
      </c>
      <c r="E21" s="27">
        <f>UMGC!D11</f>
        <v>565000</v>
      </c>
      <c r="F21" s="151">
        <f>UMGC!K11</f>
        <v>565000</v>
      </c>
      <c r="G21" s="25">
        <v>0</v>
      </c>
      <c r="H21" s="27">
        <v>565000</v>
      </c>
      <c r="I21" s="27">
        <f t="shared" si="1"/>
        <v>0</v>
      </c>
      <c r="J21" s="27">
        <f t="shared" si="0"/>
        <v>0</v>
      </c>
    </row>
    <row r="22" spans="1:10" x14ac:dyDescent="0.2">
      <c r="A22" s="20">
        <v>23</v>
      </c>
      <c r="C22" s="19" t="s">
        <v>21</v>
      </c>
      <c r="D22" s="15" t="s">
        <v>39</v>
      </c>
      <c r="E22" s="27">
        <f>CES!D43</f>
        <v>887932</v>
      </c>
      <c r="F22" s="151">
        <f>CES!K43</f>
        <v>0</v>
      </c>
      <c r="G22" s="25">
        <v>0</v>
      </c>
      <c r="H22" s="27">
        <v>0</v>
      </c>
      <c r="I22" s="27">
        <f t="shared" si="1"/>
        <v>0</v>
      </c>
      <c r="J22" s="27">
        <f t="shared" si="0"/>
        <v>887932</v>
      </c>
    </row>
    <row r="23" spans="1:10" x14ac:dyDescent="0.2">
      <c r="A23" s="20">
        <v>23</v>
      </c>
      <c r="C23" s="19" t="s">
        <v>21</v>
      </c>
      <c r="D23" s="15" t="s">
        <v>40</v>
      </c>
      <c r="E23" s="27">
        <f>BSU!D58</f>
        <v>2126310</v>
      </c>
      <c r="F23" s="151">
        <f>BSU!K58</f>
        <v>1226310</v>
      </c>
      <c r="G23" s="25">
        <v>0</v>
      </c>
      <c r="H23" s="27">
        <v>750000</v>
      </c>
      <c r="I23" s="27">
        <f t="shared" si="1"/>
        <v>476310</v>
      </c>
      <c r="J23" s="27">
        <f t="shared" si="0"/>
        <v>900000</v>
      </c>
    </row>
    <row r="24" spans="1:10" x14ac:dyDescent="0.2">
      <c r="A24" s="20">
        <v>23</v>
      </c>
      <c r="C24" s="19" t="s">
        <v>21</v>
      </c>
      <c r="D24" s="15" t="s">
        <v>41</v>
      </c>
      <c r="E24" s="27">
        <f>CSU!D22</f>
        <v>1400329</v>
      </c>
      <c r="F24" s="151">
        <f>CSU!K22</f>
        <v>754443</v>
      </c>
      <c r="G24" s="25">
        <v>0</v>
      </c>
      <c r="H24" s="27">
        <v>754443</v>
      </c>
      <c r="I24" s="27">
        <f t="shared" si="1"/>
        <v>0</v>
      </c>
      <c r="J24" s="27">
        <f t="shared" ref="J24:J29" si="2">E24-F24</f>
        <v>645886</v>
      </c>
    </row>
    <row r="25" spans="1:10" x14ac:dyDescent="0.2">
      <c r="A25" s="20">
        <v>23</v>
      </c>
      <c r="C25" s="19" t="s">
        <v>21</v>
      </c>
      <c r="D25" s="15" t="s">
        <v>42</v>
      </c>
      <c r="E25" s="27">
        <f>FSU!D51</f>
        <v>1277670</v>
      </c>
      <c r="F25" s="151">
        <f>FSU!K51</f>
        <v>993304.70000000007</v>
      </c>
      <c r="G25" s="25">
        <v>0</v>
      </c>
      <c r="H25" s="27">
        <v>251750.7</v>
      </c>
      <c r="I25" s="27">
        <f t="shared" si="1"/>
        <v>741554</v>
      </c>
      <c r="J25" s="27">
        <f t="shared" si="2"/>
        <v>284365.29999999993</v>
      </c>
    </row>
    <row r="26" spans="1:10" x14ac:dyDescent="0.2">
      <c r="A26" s="20">
        <v>23</v>
      </c>
      <c r="C26" s="19" t="s">
        <v>21</v>
      </c>
      <c r="D26" s="15" t="s">
        <v>43</v>
      </c>
      <c r="E26" s="27">
        <f>SU!D43</f>
        <v>2339352</v>
      </c>
      <c r="F26" s="151">
        <f>SU!K43</f>
        <v>1771249.9999999998</v>
      </c>
      <c r="G26" s="25">
        <v>154012.9</v>
      </c>
      <c r="H26" s="27">
        <v>1501319.0499999998</v>
      </c>
      <c r="I26" s="27">
        <f t="shared" si="1"/>
        <v>115918.05000000005</v>
      </c>
      <c r="J26" s="27">
        <f t="shared" si="2"/>
        <v>568102.00000000023</v>
      </c>
    </row>
    <row r="27" spans="1:10" x14ac:dyDescent="0.2">
      <c r="A27" s="20">
        <v>23</v>
      </c>
      <c r="C27" s="19" t="s">
        <v>21</v>
      </c>
      <c r="D27" s="15" t="s">
        <v>44</v>
      </c>
      <c r="E27" s="27">
        <f>TU!D88</f>
        <v>5796085</v>
      </c>
      <c r="F27" s="151">
        <f>TU!K88</f>
        <v>617817.59999999998</v>
      </c>
      <c r="G27" s="25">
        <v>0</v>
      </c>
      <c r="H27" s="27">
        <v>78030.17</v>
      </c>
      <c r="I27" s="27">
        <f t="shared" si="1"/>
        <v>539787.42999999993</v>
      </c>
      <c r="J27" s="27">
        <f t="shared" si="2"/>
        <v>5178267.4000000004</v>
      </c>
    </row>
    <row r="28" spans="1:10" x14ac:dyDescent="0.2">
      <c r="A28" s="20">
        <v>23</v>
      </c>
      <c r="C28" s="19" t="s">
        <v>21</v>
      </c>
      <c r="D28" s="15" t="s">
        <v>45</v>
      </c>
      <c r="E28" s="27">
        <f>UB!D14</f>
        <v>2207480</v>
      </c>
      <c r="F28" s="151">
        <f>UB!K14</f>
        <v>486414.02999999997</v>
      </c>
      <c r="G28" s="25">
        <v>0</v>
      </c>
      <c r="H28" s="27">
        <v>0</v>
      </c>
      <c r="I28" s="27">
        <f t="shared" si="1"/>
        <v>486414.02999999997</v>
      </c>
      <c r="J28" s="27">
        <f t="shared" si="2"/>
        <v>1721065.97</v>
      </c>
    </row>
    <row r="29" spans="1:10" x14ac:dyDescent="0.2">
      <c r="A29" s="20">
        <v>23</v>
      </c>
      <c r="C29" s="19" t="s">
        <v>21</v>
      </c>
      <c r="D29" s="15" t="s">
        <v>46</v>
      </c>
      <c r="E29" s="27">
        <f>USM!D12+USM!D17+USM!D22+USM!D27</f>
        <v>3471730</v>
      </c>
      <c r="F29" s="151">
        <f>USM!K12+USM!K17+USM!K22+USM!K27</f>
        <v>916927</v>
      </c>
      <c r="G29" s="25">
        <v>0</v>
      </c>
      <c r="H29" s="27">
        <v>498227</v>
      </c>
      <c r="I29" s="27">
        <f t="shared" si="1"/>
        <v>418700</v>
      </c>
      <c r="J29" s="27">
        <f t="shared" si="2"/>
        <v>2554803</v>
      </c>
    </row>
    <row r="30" spans="1:10" x14ac:dyDescent="0.2">
      <c r="A30" s="20">
        <v>23</v>
      </c>
      <c r="B30" s="20" t="s">
        <v>30</v>
      </c>
      <c r="C30" s="19" t="s">
        <v>21</v>
      </c>
      <c r="D30" s="15" t="s">
        <v>47</v>
      </c>
      <c r="E30" s="52">
        <f>CES!D48</f>
        <v>188000</v>
      </c>
      <c r="F30" s="151">
        <f>CES!K48</f>
        <v>188000</v>
      </c>
      <c r="G30" s="25">
        <v>188000</v>
      </c>
      <c r="H30" s="27">
        <v>0</v>
      </c>
      <c r="I30" s="27">
        <f>F30-G30-H30</f>
        <v>0</v>
      </c>
      <c r="J30" s="27">
        <f t="shared" ref="J30" si="3">E30-F30</f>
        <v>0</v>
      </c>
    </row>
    <row r="32" spans="1:10" ht="15.75" customHeight="1" thickBot="1" x14ac:dyDescent="0.25">
      <c r="A32" s="53" t="s">
        <v>48</v>
      </c>
      <c r="B32" s="53"/>
      <c r="C32" s="54"/>
      <c r="D32" s="54"/>
      <c r="E32" s="55">
        <f t="shared" ref="E32:J32" si="4">SUM(E7:E31)</f>
        <v>330980000</v>
      </c>
      <c r="F32" s="153">
        <f t="shared" si="4"/>
        <v>280307220.41750002</v>
      </c>
      <c r="G32" s="146">
        <f t="shared" si="4"/>
        <v>146346747.51999998</v>
      </c>
      <c r="H32" s="55">
        <f t="shared" si="4"/>
        <v>94724979.259999961</v>
      </c>
      <c r="I32" s="55">
        <f t="shared" si="4"/>
        <v>39235493.63750001</v>
      </c>
      <c r="J32" s="55">
        <f t="shared" si="4"/>
        <v>50672779.582499996</v>
      </c>
    </row>
    <row r="33" spans="1:9" ht="13.5" thickTop="1" x14ac:dyDescent="0.2">
      <c r="D33" s="56"/>
      <c r="E33" s="26"/>
      <c r="F33" s="151">
        <v>0</v>
      </c>
      <c r="G33" s="126"/>
      <c r="H33" s="64"/>
      <c r="I33" s="64"/>
    </row>
    <row r="34" spans="1:9" x14ac:dyDescent="0.2">
      <c r="A34" s="57">
        <v>44858</v>
      </c>
      <c r="B34" s="58">
        <v>257786000</v>
      </c>
      <c r="C34" s="15" t="s">
        <v>1238</v>
      </c>
      <c r="D34" s="59" t="s">
        <v>49</v>
      </c>
      <c r="E34" s="26"/>
      <c r="F34" s="151">
        <f>F35-F33</f>
        <v>2438745.4</v>
      </c>
    </row>
    <row r="35" spans="1:9" ht="15" x14ac:dyDescent="0.2">
      <c r="A35" s="57">
        <v>44861</v>
      </c>
      <c r="B35" s="60">
        <v>8194000</v>
      </c>
      <c r="C35" s="15" t="s">
        <v>1239</v>
      </c>
      <c r="D35" s="56"/>
      <c r="E35" s="26"/>
      <c r="F35" s="151">
        <v>2438745.4</v>
      </c>
      <c r="G35" s="147"/>
    </row>
    <row r="36" spans="1:9" x14ac:dyDescent="0.2">
      <c r="A36" s="57">
        <v>45106</v>
      </c>
      <c r="B36" s="61">
        <v>26000000</v>
      </c>
      <c r="C36" s="15" t="s">
        <v>1240</v>
      </c>
      <c r="D36" s="59" t="s">
        <v>50</v>
      </c>
      <c r="E36" s="26"/>
      <c r="F36" s="151">
        <f>F37-F35</f>
        <v>71945.10999999987</v>
      </c>
    </row>
    <row r="37" spans="1:9" x14ac:dyDescent="0.2">
      <c r="A37" s="57">
        <v>45442</v>
      </c>
      <c r="B37" s="61">
        <v>24033000</v>
      </c>
      <c r="C37" s="15" t="s">
        <v>1241</v>
      </c>
      <c r="D37" s="56"/>
      <c r="E37" s="26"/>
      <c r="F37" s="151">
        <v>2510690.5099999998</v>
      </c>
    </row>
    <row r="38" spans="1:9" x14ac:dyDescent="0.2">
      <c r="A38" s="57">
        <v>45632</v>
      </c>
      <c r="B38" s="227">
        <v>2300760</v>
      </c>
      <c r="C38" s="15" t="s">
        <v>1242</v>
      </c>
      <c r="D38" s="59" t="s">
        <v>51</v>
      </c>
      <c r="E38" s="26"/>
      <c r="F38" s="151">
        <f>F39-F37</f>
        <v>5404063</v>
      </c>
    </row>
    <row r="39" spans="1:9" x14ac:dyDescent="0.2">
      <c r="A39" s="18"/>
      <c r="B39" s="230">
        <f>E32-B34-B35-B36-B37-B38</f>
        <v>12666240</v>
      </c>
      <c r="C39" s="15" t="s">
        <v>1237</v>
      </c>
      <c r="D39" s="56"/>
      <c r="E39" s="26"/>
      <c r="F39" s="151">
        <v>7914753.5099999998</v>
      </c>
    </row>
    <row r="40" spans="1:9" x14ac:dyDescent="0.2">
      <c r="A40" s="19"/>
      <c r="B40" s="229"/>
      <c r="C40" s="15"/>
      <c r="D40" s="59" t="s">
        <v>52</v>
      </c>
      <c r="E40" s="26"/>
      <c r="F40" s="151">
        <f>F41-F39</f>
        <v>3907510</v>
      </c>
    </row>
    <row r="41" spans="1:9" x14ac:dyDescent="0.2">
      <c r="B41" s="231" t="s">
        <v>1243</v>
      </c>
      <c r="D41" s="56"/>
      <c r="E41" s="26"/>
      <c r="F41" s="151">
        <v>11822263.51</v>
      </c>
    </row>
    <row r="42" spans="1:9" x14ac:dyDescent="0.2">
      <c r="D42" s="59" t="s">
        <v>53</v>
      </c>
      <c r="E42" s="26"/>
      <c r="F42" s="151">
        <f>F43-F41</f>
        <v>14072.400000000373</v>
      </c>
    </row>
    <row r="43" spans="1:9" hidden="1" x14ac:dyDescent="0.2">
      <c r="D43" s="56"/>
      <c r="E43" s="26"/>
      <c r="F43" s="151">
        <v>11836335.91</v>
      </c>
    </row>
    <row r="44" spans="1:9" hidden="1" x14ac:dyDescent="0.2">
      <c r="D44" s="59" t="s">
        <v>54</v>
      </c>
      <c r="E44" s="26"/>
      <c r="F44" s="151">
        <f>F45-F43</f>
        <v>12192.439999999478</v>
      </c>
    </row>
    <row r="45" spans="1:9" hidden="1" x14ac:dyDescent="0.2">
      <c r="D45" s="56"/>
      <c r="E45" s="26"/>
      <c r="F45" s="151">
        <v>11848528.35</v>
      </c>
    </row>
    <row r="46" spans="1:9" hidden="1" x14ac:dyDescent="0.2">
      <c r="D46" s="59" t="s">
        <v>55</v>
      </c>
      <c r="E46" s="26"/>
      <c r="F46" s="151">
        <f>F47-F45</f>
        <v>4858838</v>
      </c>
    </row>
    <row r="47" spans="1:9" hidden="1" x14ac:dyDescent="0.2">
      <c r="D47" s="56"/>
      <c r="E47" s="26"/>
      <c r="F47" s="151">
        <v>16707366.35</v>
      </c>
    </row>
    <row r="48" spans="1:9" hidden="1" x14ac:dyDescent="0.2">
      <c r="D48" s="59" t="s">
        <v>56</v>
      </c>
      <c r="E48" s="26"/>
      <c r="F48" s="151">
        <f>F49-F47</f>
        <v>268237.25000000186</v>
      </c>
    </row>
    <row r="49" spans="4:6" hidden="1" x14ac:dyDescent="0.2">
      <c r="D49" s="56"/>
      <c r="E49" s="26"/>
      <c r="F49" s="151">
        <v>16975603.600000001</v>
      </c>
    </row>
    <row r="50" spans="4:6" hidden="1" x14ac:dyDescent="0.2">
      <c r="D50" s="56" t="s">
        <v>57</v>
      </c>
      <c r="E50" s="26"/>
      <c r="F50" s="151">
        <f>F51-F49</f>
        <v>3838625.4600000009</v>
      </c>
    </row>
    <row r="51" spans="4:6" hidden="1" x14ac:dyDescent="0.2">
      <c r="D51" s="56"/>
      <c r="E51" s="26"/>
      <c r="F51" s="151">
        <v>20814229.060000002</v>
      </c>
    </row>
    <row r="52" spans="4:6" hidden="1" x14ac:dyDescent="0.2">
      <c r="D52" s="56" t="s">
        <v>58</v>
      </c>
      <c r="E52" s="26"/>
      <c r="F52" s="151">
        <f>F53-F51</f>
        <v>3778195</v>
      </c>
    </row>
    <row r="53" spans="4:6" hidden="1" x14ac:dyDescent="0.2">
      <c r="D53" s="56"/>
      <c r="E53" s="26"/>
      <c r="F53" s="151">
        <v>24592424.060000002</v>
      </c>
    </row>
    <row r="54" spans="4:6" hidden="1" x14ac:dyDescent="0.2">
      <c r="D54" s="59" t="s">
        <v>59</v>
      </c>
      <c r="E54" s="26"/>
      <c r="F54" s="151">
        <f>F55-F53</f>
        <v>6690990</v>
      </c>
    </row>
    <row r="55" spans="4:6" hidden="1" x14ac:dyDescent="0.2">
      <c r="D55" s="56"/>
      <c r="E55" s="26"/>
      <c r="F55" s="151">
        <v>31283414.060000002</v>
      </c>
    </row>
    <row r="56" spans="4:6" hidden="1" x14ac:dyDescent="0.2">
      <c r="D56" s="59" t="s">
        <v>60</v>
      </c>
      <c r="E56" s="26"/>
      <c r="F56" s="151">
        <f>F57-F55</f>
        <v>34606.60000000149</v>
      </c>
    </row>
    <row r="57" spans="4:6" hidden="1" x14ac:dyDescent="0.2">
      <c r="D57" s="56"/>
      <c r="E57" s="26"/>
      <c r="F57" s="151">
        <v>31318020.660000004</v>
      </c>
    </row>
    <row r="58" spans="4:6" hidden="1" x14ac:dyDescent="0.2">
      <c r="D58" s="59" t="s">
        <v>61</v>
      </c>
      <c r="E58" s="26"/>
      <c r="F58" s="151">
        <f>F59-F57</f>
        <v>4840014.9999999925</v>
      </c>
    </row>
    <row r="59" spans="4:6" hidden="1" x14ac:dyDescent="0.2">
      <c r="D59" s="56"/>
      <c r="E59" s="26"/>
      <c r="F59" s="151">
        <v>36158035.659999996</v>
      </c>
    </row>
    <row r="60" spans="4:6" hidden="1" x14ac:dyDescent="0.2">
      <c r="D60" s="59" t="s">
        <v>62</v>
      </c>
      <c r="E60" s="26"/>
      <c r="F60" s="151">
        <f>F61-F59</f>
        <v>237766</v>
      </c>
    </row>
    <row r="61" spans="4:6" hidden="1" x14ac:dyDescent="0.2">
      <c r="D61" s="56"/>
      <c r="E61" s="26"/>
      <c r="F61" s="151">
        <v>36395801.659999996</v>
      </c>
    </row>
    <row r="62" spans="4:6" hidden="1" x14ac:dyDescent="0.2">
      <c r="D62" s="59" t="s">
        <v>63</v>
      </c>
      <c r="E62" s="26"/>
      <c r="F62" s="151">
        <f>F63-F61</f>
        <v>15046.70000000298</v>
      </c>
    </row>
    <row r="63" spans="4:6" hidden="1" x14ac:dyDescent="0.2">
      <c r="D63" s="56"/>
      <c r="E63" s="26"/>
      <c r="F63" s="151">
        <v>36410848.359999999</v>
      </c>
    </row>
    <row r="64" spans="4:6" hidden="1" x14ac:dyDescent="0.2">
      <c r="D64" s="59" t="s">
        <v>64</v>
      </c>
      <c r="E64" s="26"/>
      <c r="F64" s="151">
        <f>F65-F63</f>
        <v>219395.94999999553</v>
      </c>
    </row>
    <row r="65" spans="4:6" hidden="1" x14ac:dyDescent="0.2">
      <c r="D65" s="56"/>
      <c r="E65" s="26"/>
      <c r="F65" s="151">
        <v>36630244.309999995</v>
      </c>
    </row>
    <row r="66" spans="4:6" hidden="1" x14ac:dyDescent="0.2">
      <c r="D66" s="59" t="s">
        <v>65</v>
      </c>
      <c r="E66" s="26"/>
      <c r="F66" s="151">
        <f>F67-F65</f>
        <v>40315.75</v>
      </c>
    </row>
    <row r="67" spans="4:6" hidden="1" x14ac:dyDescent="0.2">
      <c r="D67" s="56"/>
      <c r="E67" s="26"/>
      <c r="F67" s="151">
        <v>36670560.059999995</v>
      </c>
    </row>
    <row r="68" spans="4:6" hidden="1" x14ac:dyDescent="0.2">
      <c r="D68" s="59" t="s">
        <v>66</v>
      </c>
      <c r="E68" s="26"/>
      <c r="F68" s="151">
        <f>F69-F67</f>
        <v>45653.880000002682</v>
      </c>
    </row>
    <row r="69" spans="4:6" hidden="1" x14ac:dyDescent="0.2">
      <c r="D69" s="56"/>
      <c r="E69" s="26"/>
      <c r="F69" s="151">
        <v>36716213.939999998</v>
      </c>
    </row>
    <row r="70" spans="4:6" hidden="1" x14ac:dyDescent="0.2">
      <c r="D70" s="59" t="s">
        <v>67</v>
      </c>
      <c r="E70" s="26"/>
      <c r="F70" s="151">
        <f>F71-F69</f>
        <v>13535038.250000007</v>
      </c>
    </row>
    <row r="71" spans="4:6" hidden="1" x14ac:dyDescent="0.2">
      <c r="D71" s="56"/>
      <c r="E71" s="26"/>
      <c r="F71" s="151">
        <v>50251252.190000005</v>
      </c>
    </row>
    <row r="72" spans="4:6" hidden="1" x14ac:dyDescent="0.2">
      <c r="D72" s="59" t="s">
        <v>68</v>
      </c>
      <c r="E72" s="26"/>
      <c r="F72" s="151">
        <f>F73-F71</f>
        <v>6633566</v>
      </c>
    </row>
    <row r="73" spans="4:6" hidden="1" x14ac:dyDescent="0.2">
      <c r="D73" s="56"/>
      <c r="E73" s="26"/>
      <c r="F73" s="151">
        <v>56884818.190000005</v>
      </c>
    </row>
    <row r="74" spans="4:6" hidden="1" x14ac:dyDescent="0.2">
      <c r="D74" s="59" t="s">
        <v>69</v>
      </c>
      <c r="E74" s="26"/>
      <c r="F74" s="151">
        <f>F75-F73</f>
        <v>22570.04999999702</v>
      </c>
    </row>
    <row r="75" spans="4:6" hidden="1" x14ac:dyDescent="0.2">
      <c r="D75" s="56"/>
      <c r="E75" s="26"/>
      <c r="F75" s="151">
        <v>56907388.240000002</v>
      </c>
    </row>
    <row r="76" spans="4:6" hidden="1" x14ac:dyDescent="0.2">
      <c r="D76" s="59" t="s">
        <v>70</v>
      </c>
      <c r="E76" s="26"/>
      <c r="F76" s="151">
        <f>F77-F75</f>
        <v>6265259</v>
      </c>
    </row>
    <row r="77" spans="4:6" hidden="1" x14ac:dyDescent="0.2">
      <c r="D77" s="56"/>
      <c r="E77" s="26"/>
      <c r="F77" s="151">
        <v>63172647.240000002</v>
      </c>
    </row>
    <row r="78" spans="4:6" hidden="1" x14ac:dyDescent="0.2">
      <c r="D78" s="59" t="s">
        <v>71</v>
      </c>
      <c r="E78" s="26"/>
      <c r="F78" s="151">
        <f>F79-F77</f>
        <v>673743.20000000298</v>
      </c>
    </row>
    <row r="79" spans="4:6" hidden="1" x14ac:dyDescent="0.2">
      <c r="D79" s="56"/>
      <c r="E79" s="26"/>
      <c r="F79" s="151">
        <v>63846390.440000005</v>
      </c>
    </row>
    <row r="80" spans="4:6" hidden="1" x14ac:dyDescent="0.2">
      <c r="D80" s="59" t="s">
        <v>72</v>
      </c>
      <c r="E80" s="26"/>
      <c r="F80" s="151">
        <f>F81-F79</f>
        <v>40212</v>
      </c>
    </row>
    <row r="81" spans="4:6" hidden="1" x14ac:dyDescent="0.2">
      <c r="D81" s="56"/>
      <c r="E81" s="26"/>
      <c r="F81" s="151">
        <v>63886602.440000005</v>
      </c>
    </row>
    <row r="82" spans="4:6" hidden="1" x14ac:dyDescent="0.2">
      <c r="D82" s="56" t="s">
        <v>73</v>
      </c>
      <c r="E82" s="26"/>
      <c r="F82" s="151">
        <f>F83-F81</f>
        <v>9225</v>
      </c>
    </row>
    <row r="83" spans="4:6" hidden="1" x14ac:dyDescent="0.2">
      <c r="D83" s="56"/>
      <c r="E83" s="26"/>
      <c r="F83" s="151">
        <v>63895827.440000005</v>
      </c>
    </row>
    <row r="84" spans="4:6" hidden="1" x14ac:dyDescent="0.2">
      <c r="D84" s="56" t="s">
        <v>74</v>
      </c>
      <c r="E84" s="26"/>
      <c r="F84" s="151">
        <f>F85-F83</f>
        <v>22570.04999999702</v>
      </c>
    </row>
    <row r="85" spans="4:6" hidden="1" x14ac:dyDescent="0.2">
      <c r="D85" s="56"/>
      <c r="E85" s="26"/>
      <c r="F85" s="151">
        <v>63918397.490000002</v>
      </c>
    </row>
    <row r="86" spans="4:6" hidden="1" x14ac:dyDescent="0.2">
      <c r="D86" s="56" t="s">
        <v>75</v>
      </c>
      <c r="E86" s="26"/>
      <c r="F86" s="151">
        <f>F87-F85</f>
        <v>15646.5</v>
      </c>
    </row>
    <row r="87" spans="4:6" hidden="1" x14ac:dyDescent="0.2">
      <c r="D87" s="56"/>
      <c r="E87" s="26"/>
      <c r="F87" s="151">
        <v>63934043.990000002</v>
      </c>
    </row>
    <row r="88" spans="4:6" hidden="1" x14ac:dyDescent="0.2">
      <c r="D88" s="56" t="s">
        <v>76</v>
      </c>
      <c r="E88" s="26"/>
      <c r="F88" s="151">
        <f>F89-F87</f>
        <v>5419435.7300000116</v>
      </c>
    </row>
    <row r="89" spans="4:6" hidden="1" x14ac:dyDescent="0.2">
      <c r="D89" s="56"/>
      <c r="E89" s="26"/>
      <c r="F89" s="151">
        <v>69353479.720000014</v>
      </c>
    </row>
    <row r="90" spans="4:6" hidden="1" x14ac:dyDescent="0.2">
      <c r="D90" s="56" t="s">
        <v>77</v>
      </c>
      <c r="E90" s="26"/>
      <c r="F90" s="151">
        <f>F91-F89</f>
        <v>5292.5799999982119</v>
      </c>
    </row>
    <row r="91" spans="4:6" hidden="1" x14ac:dyDescent="0.2">
      <c r="D91" s="56"/>
      <c r="E91" s="26"/>
      <c r="F91" s="151">
        <v>69358772.300000012</v>
      </c>
    </row>
    <row r="92" spans="4:6" hidden="1" x14ac:dyDescent="0.2">
      <c r="D92" s="56" t="s">
        <v>78</v>
      </c>
      <c r="E92" s="26"/>
      <c r="F92" s="151">
        <f>F93-F91</f>
        <v>6795333.1000000089</v>
      </c>
    </row>
    <row r="93" spans="4:6" hidden="1" x14ac:dyDescent="0.2">
      <c r="D93" s="56"/>
      <c r="E93" s="26"/>
      <c r="F93" s="151">
        <v>76154105.400000021</v>
      </c>
    </row>
    <row r="94" spans="4:6" hidden="1" x14ac:dyDescent="0.2">
      <c r="D94" s="59" t="s">
        <v>79</v>
      </c>
      <c r="E94" s="26"/>
      <c r="F94" s="151">
        <f>F95-F93</f>
        <v>26631.75</v>
      </c>
    </row>
    <row r="95" spans="4:6" hidden="1" x14ac:dyDescent="0.2">
      <c r="D95" s="56"/>
      <c r="E95" s="26"/>
      <c r="F95" s="151">
        <v>76180737.150000021</v>
      </c>
    </row>
    <row r="96" spans="4:6" hidden="1" x14ac:dyDescent="0.2">
      <c r="D96" s="59" t="s">
        <v>80</v>
      </c>
      <c r="E96" s="26"/>
      <c r="F96" s="151">
        <f>F97-F95</f>
        <v>15525</v>
      </c>
    </row>
    <row r="97" spans="4:6" hidden="1" x14ac:dyDescent="0.2">
      <c r="D97" s="56"/>
      <c r="E97" s="26"/>
      <c r="F97" s="151">
        <v>76196262.150000021</v>
      </c>
    </row>
    <row r="98" spans="4:6" hidden="1" x14ac:dyDescent="0.2">
      <c r="D98" s="59" t="s">
        <v>81</v>
      </c>
      <c r="E98" s="26"/>
      <c r="F98" s="151">
        <f>F99-F97</f>
        <v>126750</v>
      </c>
    </row>
    <row r="99" spans="4:6" hidden="1" x14ac:dyDescent="0.2">
      <c r="D99" s="56"/>
      <c r="E99" s="26"/>
      <c r="F99" s="151">
        <v>76323012.150000021</v>
      </c>
    </row>
    <row r="100" spans="4:6" hidden="1" x14ac:dyDescent="0.2">
      <c r="D100" s="59" t="s">
        <v>82</v>
      </c>
      <c r="E100" s="26"/>
      <c r="F100" s="151">
        <f>F101-F99</f>
        <v>11749783.399999991</v>
      </c>
    </row>
    <row r="101" spans="4:6" hidden="1" x14ac:dyDescent="0.2">
      <c r="D101" s="9"/>
      <c r="E101" s="26"/>
      <c r="F101" s="151">
        <v>88072795.550000012</v>
      </c>
    </row>
    <row r="102" spans="4:6" hidden="1" x14ac:dyDescent="0.2">
      <c r="D102" s="59" t="s">
        <v>83</v>
      </c>
      <c r="E102" s="26"/>
      <c r="F102" s="151">
        <f>F103-F101</f>
        <v>7611556</v>
      </c>
    </row>
    <row r="103" spans="4:6" hidden="1" x14ac:dyDescent="0.2">
      <c r="D103" s="56"/>
      <c r="E103" s="26"/>
      <c r="F103" s="151">
        <v>95684351.550000012</v>
      </c>
    </row>
    <row r="104" spans="4:6" hidden="1" x14ac:dyDescent="0.2">
      <c r="D104" s="59" t="s">
        <v>84</v>
      </c>
      <c r="E104" s="26"/>
      <c r="F104" s="151">
        <f>F105-F103</f>
        <v>934831.34999999404</v>
      </c>
    </row>
    <row r="105" spans="4:6" hidden="1" x14ac:dyDescent="0.2">
      <c r="D105" s="56"/>
      <c r="E105" s="26"/>
      <c r="F105" s="151">
        <v>96619182.900000006</v>
      </c>
    </row>
    <row r="106" spans="4:6" hidden="1" x14ac:dyDescent="0.2">
      <c r="D106" s="59" t="s">
        <v>85</v>
      </c>
      <c r="E106" s="26"/>
      <c r="F106" s="151">
        <f>F107-F105</f>
        <v>772237.17000000179</v>
      </c>
    </row>
    <row r="107" spans="4:6" hidden="1" x14ac:dyDescent="0.2">
      <c r="D107" s="56"/>
      <c r="E107" s="26"/>
      <c r="F107" s="151">
        <v>97391420.070000008</v>
      </c>
    </row>
    <row r="108" spans="4:6" hidden="1" x14ac:dyDescent="0.2">
      <c r="D108" s="59" t="s">
        <v>86</v>
      </c>
      <c r="E108" s="26"/>
      <c r="F108" s="151">
        <f>F109-F107</f>
        <v>200000</v>
      </c>
    </row>
    <row r="109" spans="4:6" hidden="1" x14ac:dyDescent="0.2">
      <c r="D109" s="56"/>
      <c r="E109" s="26"/>
      <c r="F109" s="151">
        <v>97591420.070000008</v>
      </c>
    </row>
    <row r="110" spans="4:6" hidden="1" x14ac:dyDescent="0.2">
      <c r="D110" s="59" t="s">
        <v>87</v>
      </c>
      <c r="E110" s="26"/>
      <c r="F110" s="151">
        <f>F111-F109</f>
        <v>6629576.4200000018</v>
      </c>
    </row>
    <row r="111" spans="4:6" hidden="1" x14ac:dyDescent="0.2">
      <c r="D111" s="56"/>
      <c r="E111" s="26"/>
      <c r="F111" s="151">
        <v>104220996.49000001</v>
      </c>
    </row>
    <row r="112" spans="4:6" hidden="1" x14ac:dyDescent="0.2">
      <c r="D112" s="59" t="s">
        <v>88</v>
      </c>
      <c r="E112" s="26"/>
      <c r="F112" s="151">
        <f>F113-F111</f>
        <v>79173.760000005364</v>
      </c>
    </row>
    <row r="113" spans="4:6" hidden="1" x14ac:dyDescent="0.2">
      <c r="D113" s="56"/>
      <c r="E113" s="26"/>
      <c r="F113" s="151">
        <v>104300170.25000001</v>
      </c>
    </row>
    <row r="114" spans="4:6" hidden="1" x14ac:dyDescent="0.2">
      <c r="D114" s="59" t="s">
        <v>89</v>
      </c>
      <c r="E114" s="26"/>
      <c r="F114" s="151">
        <f>F115-F113</f>
        <v>15046.70000000298</v>
      </c>
    </row>
    <row r="115" spans="4:6" hidden="1" x14ac:dyDescent="0.2">
      <c r="D115" s="56"/>
      <c r="E115" s="26"/>
      <c r="F115" s="151">
        <v>104315216.95000002</v>
      </c>
    </row>
    <row r="116" spans="4:6" hidden="1" x14ac:dyDescent="0.2">
      <c r="D116" s="59" t="s">
        <v>90</v>
      </c>
      <c r="E116" s="26"/>
      <c r="F116" s="151">
        <f>F117-F115</f>
        <v>152226</v>
      </c>
    </row>
    <row r="117" spans="4:6" hidden="1" x14ac:dyDescent="0.2">
      <c r="D117" s="56"/>
      <c r="E117" s="26"/>
      <c r="F117" s="151">
        <v>104467442.95000002</v>
      </c>
    </row>
    <row r="118" spans="4:6" hidden="1" x14ac:dyDescent="0.2">
      <c r="D118" s="59" t="s">
        <v>91</v>
      </c>
      <c r="E118" s="26"/>
      <c r="F118" s="151">
        <f>F119-F117</f>
        <v>209750</v>
      </c>
    </row>
    <row r="119" spans="4:6" hidden="1" x14ac:dyDescent="0.2">
      <c r="D119" s="56"/>
      <c r="E119" s="26"/>
      <c r="F119" s="151">
        <v>104677192.95000002</v>
      </c>
    </row>
    <row r="120" spans="4:6" hidden="1" x14ac:dyDescent="0.2">
      <c r="D120" s="59" t="s">
        <v>92</v>
      </c>
      <c r="E120" s="26"/>
      <c r="F120" s="151">
        <f>F121-F119</f>
        <v>7011371</v>
      </c>
    </row>
    <row r="121" spans="4:6" hidden="1" x14ac:dyDescent="0.2">
      <c r="D121" s="56"/>
      <c r="E121" s="26"/>
      <c r="F121" s="151">
        <v>111688563.95000002</v>
      </c>
    </row>
    <row r="122" spans="4:6" hidden="1" x14ac:dyDescent="0.2">
      <c r="D122" s="59" t="s">
        <v>93</v>
      </c>
      <c r="E122" s="26"/>
      <c r="F122" s="151">
        <f>F123-F121</f>
        <v>8395372.4299999923</v>
      </c>
    </row>
    <row r="123" spans="4:6" hidden="1" x14ac:dyDescent="0.2">
      <c r="D123" s="56"/>
      <c r="E123" s="26"/>
      <c r="F123" s="151">
        <v>120083936.38000001</v>
      </c>
    </row>
    <row r="124" spans="4:6" hidden="1" x14ac:dyDescent="0.2">
      <c r="D124" s="59" t="s">
        <v>94</v>
      </c>
      <c r="E124" s="26"/>
      <c r="F124" s="151">
        <f>F125-F123</f>
        <v>4660944.4300000072</v>
      </c>
    </row>
    <row r="125" spans="4:6" hidden="1" x14ac:dyDescent="0.2">
      <c r="D125" s="56"/>
      <c r="E125" s="26"/>
      <c r="F125" s="151">
        <v>124744880.81000002</v>
      </c>
    </row>
    <row r="126" spans="4:6" hidden="1" x14ac:dyDescent="0.2">
      <c r="D126" s="59" t="s">
        <v>95</v>
      </c>
      <c r="E126" s="26"/>
      <c r="F126" s="151">
        <f>F127-F125</f>
        <v>24716.049999982119</v>
      </c>
    </row>
    <row r="127" spans="4:6" hidden="1" x14ac:dyDescent="0.2">
      <c r="D127" s="56"/>
      <c r="E127" s="26"/>
      <c r="F127" s="151">
        <v>124769596.86</v>
      </c>
    </row>
    <row r="128" spans="4:6" hidden="1" x14ac:dyDescent="0.2">
      <c r="D128" s="59" t="s">
        <v>96</v>
      </c>
      <c r="E128" s="26"/>
      <c r="F128" s="151">
        <f>F129-F127</f>
        <v>198530.44999998808</v>
      </c>
    </row>
    <row r="129" spans="4:6" hidden="1" x14ac:dyDescent="0.2">
      <c r="E129" s="26"/>
      <c r="F129" s="151">
        <v>124968127.30999999</v>
      </c>
    </row>
    <row r="130" spans="4:6" hidden="1" x14ac:dyDescent="0.2">
      <c r="D130" s="59" t="s">
        <v>97</v>
      </c>
      <c r="E130" s="26"/>
      <c r="F130" s="151">
        <f>F131-F129</f>
        <v>198544.5</v>
      </c>
    </row>
    <row r="131" spans="4:6" hidden="1" x14ac:dyDescent="0.2">
      <c r="E131" s="26"/>
      <c r="F131" s="151">
        <v>125166671.80999999</v>
      </c>
    </row>
    <row r="132" spans="4:6" hidden="1" x14ac:dyDescent="0.2">
      <c r="D132" s="59" t="s">
        <v>98</v>
      </c>
      <c r="E132" s="26"/>
      <c r="F132" s="151">
        <f>F133-F131</f>
        <v>11046.320000007749</v>
      </c>
    </row>
    <row r="133" spans="4:6" hidden="1" x14ac:dyDescent="0.2">
      <c r="E133" s="26"/>
      <c r="F133" s="151">
        <v>125177718.13</v>
      </c>
    </row>
    <row r="134" spans="4:6" hidden="1" x14ac:dyDescent="0.2">
      <c r="D134" s="59" t="s">
        <v>99</v>
      </c>
      <c r="E134" s="26"/>
      <c r="F134" s="151">
        <f>F135-F133</f>
        <v>43461.469999998808</v>
      </c>
    </row>
    <row r="135" spans="4:6" hidden="1" x14ac:dyDescent="0.2">
      <c r="E135" s="26"/>
      <c r="F135" s="151">
        <v>125221179.59999999</v>
      </c>
    </row>
    <row r="136" spans="4:6" hidden="1" x14ac:dyDescent="0.2">
      <c r="D136" s="59" t="s">
        <v>100</v>
      </c>
      <c r="E136" s="26"/>
      <c r="F136" s="151">
        <f>F137-F135</f>
        <v>5796515</v>
      </c>
    </row>
    <row r="137" spans="4:6" hidden="1" x14ac:dyDescent="0.2">
      <c r="E137" s="26"/>
      <c r="F137" s="151">
        <v>131017694.59999999</v>
      </c>
    </row>
    <row r="138" spans="4:6" hidden="1" x14ac:dyDescent="0.2">
      <c r="D138" s="59" t="s">
        <v>101</v>
      </c>
      <c r="E138" s="26"/>
      <c r="F138" s="151">
        <f>F139-F137</f>
        <v>171995</v>
      </c>
    </row>
    <row r="139" spans="4:6" hidden="1" x14ac:dyDescent="0.2">
      <c r="E139" s="26"/>
      <c r="F139" s="151">
        <v>131189689.59999999</v>
      </c>
    </row>
    <row r="140" spans="4:6" hidden="1" x14ac:dyDescent="0.2">
      <c r="D140" s="59" t="s">
        <v>102</v>
      </c>
      <c r="E140" s="26"/>
      <c r="F140" s="151">
        <f>F141-F139</f>
        <v>806369.20000000298</v>
      </c>
    </row>
    <row r="141" spans="4:6" hidden="1" x14ac:dyDescent="0.2">
      <c r="E141" s="26"/>
      <c r="F141" s="151">
        <v>131996058.8</v>
      </c>
    </row>
    <row r="142" spans="4:6" hidden="1" x14ac:dyDescent="0.2">
      <c r="D142" s="59" t="s">
        <v>103</v>
      </c>
      <c r="E142" s="26"/>
      <c r="F142" s="151">
        <f>F143-F141</f>
        <v>4207045.9299999624</v>
      </c>
    </row>
    <row r="143" spans="4:6" hidden="1" x14ac:dyDescent="0.2">
      <c r="E143" s="26"/>
      <c r="F143" s="151">
        <v>136203104.72999996</v>
      </c>
    </row>
    <row r="144" spans="4:6" hidden="1" x14ac:dyDescent="0.2">
      <c r="D144" s="62" t="s">
        <v>104</v>
      </c>
      <c r="E144" s="26"/>
      <c r="F144" s="151">
        <f>F145-F143</f>
        <v>27262.90000000596</v>
      </c>
    </row>
    <row r="145" spans="4:9" hidden="1" x14ac:dyDescent="0.2">
      <c r="E145" s="26"/>
      <c r="F145" s="151">
        <v>136230367.62999997</v>
      </c>
    </row>
    <row r="146" spans="4:9" hidden="1" x14ac:dyDescent="0.2">
      <c r="D146" s="62" t="s">
        <v>105</v>
      </c>
      <c r="E146" s="26"/>
      <c r="F146" s="151">
        <f>F147-F145</f>
        <v>2540173.6899999976</v>
      </c>
    </row>
    <row r="147" spans="4:9" hidden="1" x14ac:dyDescent="0.2">
      <c r="E147" s="26"/>
      <c r="F147" s="151">
        <v>138770541.31999996</v>
      </c>
    </row>
    <row r="148" spans="4:9" hidden="1" x14ac:dyDescent="0.2">
      <c r="D148" s="62" t="s">
        <v>106</v>
      </c>
      <c r="E148" s="26"/>
      <c r="F148" s="151">
        <f>F149-F147</f>
        <v>6801721.2000000179</v>
      </c>
    </row>
    <row r="149" spans="4:9" hidden="1" x14ac:dyDescent="0.2">
      <c r="E149" s="26"/>
      <c r="F149" s="151">
        <v>145572262.51999998</v>
      </c>
    </row>
    <row r="150" spans="4:9" hidden="1" x14ac:dyDescent="0.2">
      <c r="D150" s="62" t="s">
        <v>107</v>
      </c>
      <c r="E150" s="26"/>
      <c r="F150" s="151">
        <f>F151-F149</f>
        <v>586485</v>
      </c>
    </row>
    <row r="151" spans="4:9" hidden="1" x14ac:dyDescent="0.2">
      <c r="E151" s="26"/>
      <c r="F151" s="151">
        <v>146158747.51999998</v>
      </c>
    </row>
    <row r="152" spans="4:9" hidden="1" x14ac:dyDescent="0.2">
      <c r="D152" s="24" t="s">
        <v>108</v>
      </c>
      <c r="E152" s="26"/>
      <c r="F152" s="151">
        <f>F153-F151</f>
        <v>188000.0000000298</v>
      </c>
      <c r="G152" s="25" t="s">
        <v>109</v>
      </c>
    </row>
    <row r="153" spans="4:9" hidden="1" x14ac:dyDescent="0.2">
      <c r="E153" s="26"/>
      <c r="F153" s="151">
        <v>146346747.52000001</v>
      </c>
      <c r="G153" s="126"/>
    </row>
    <row r="154" spans="4:9" hidden="1" x14ac:dyDescent="0.2">
      <c r="D154" s="24" t="s">
        <v>110</v>
      </c>
      <c r="E154" s="26"/>
      <c r="F154" s="151">
        <f>F155-F153</f>
        <v>291443</v>
      </c>
      <c r="G154" s="144"/>
      <c r="H154" s="127"/>
      <c r="I154" s="127"/>
    </row>
    <row r="155" spans="4:9" hidden="1" x14ac:dyDescent="0.2">
      <c r="D155" s="24"/>
      <c r="E155" s="26"/>
      <c r="F155" s="154">
        <v>146638190.52000001</v>
      </c>
    </row>
    <row r="156" spans="4:9" hidden="1" x14ac:dyDescent="0.2">
      <c r="D156" s="24" t="s">
        <v>111</v>
      </c>
      <c r="E156" s="26"/>
      <c r="F156" s="151">
        <f>F157-F155</f>
        <v>289597.25999999046</v>
      </c>
    </row>
    <row r="157" spans="4:9" hidden="1" x14ac:dyDescent="0.2">
      <c r="D157" s="24"/>
      <c r="E157" s="26"/>
      <c r="F157" s="151">
        <v>146927787.78</v>
      </c>
    </row>
    <row r="158" spans="4:9" hidden="1" x14ac:dyDescent="0.2">
      <c r="D158" s="24" t="s">
        <v>112</v>
      </c>
      <c r="E158" s="26"/>
      <c r="F158" s="151">
        <f>F159-F157</f>
        <v>7249898.4799999595</v>
      </c>
    </row>
    <row r="159" spans="4:9" hidden="1" x14ac:dyDescent="0.2">
      <c r="D159" s="24"/>
      <c r="E159" s="26"/>
      <c r="F159" s="151">
        <v>154177686.25999996</v>
      </c>
    </row>
    <row r="160" spans="4:9" hidden="1" x14ac:dyDescent="0.2">
      <c r="D160" s="24" t="s">
        <v>113</v>
      </c>
      <c r="E160" s="26"/>
      <c r="F160" s="151">
        <f>F161-F159</f>
        <v>754443</v>
      </c>
    </row>
    <row r="161" spans="4:9" hidden="1" x14ac:dyDescent="0.2">
      <c r="D161" s="24"/>
      <c r="E161" s="26"/>
      <c r="F161" s="151">
        <v>154932129.25999996</v>
      </c>
    </row>
    <row r="162" spans="4:9" hidden="1" x14ac:dyDescent="0.2">
      <c r="D162" s="63" t="s">
        <v>114</v>
      </c>
      <c r="E162" s="26"/>
      <c r="F162" s="151">
        <f>F163-F161</f>
        <v>53164</v>
      </c>
    </row>
    <row r="163" spans="4:9" hidden="1" x14ac:dyDescent="0.2">
      <c r="D163" s="24"/>
      <c r="E163" s="26"/>
      <c r="F163" s="151">
        <v>154985293.25999996</v>
      </c>
    </row>
    <row r="164" spans="4:9" hidden="1" x14ac:dyDescent="0.2">
      <c r="D164" s="63" t="s">
        <v>115</v>
      </c>
      <c r="E164" s="26"/>
      <c r="F164" s="151">
        <f>F165-F163</f>
        <v>300500</v>
      </c>
    </row>
    <row r="165" spans="4:9" hidden="1" x14ac:dyDescent="0.2">
      <c r="D165" s="24"/>
      <c r="E165" s="26"/>
      <c r="F165" s="151">
        <v>155285793.25999996</v>
      </c>
    </row>
    <row r="166" spans="4:9" hidden="1" x14ac:dyDescent="0.2">
      <c r="D166" s="63" t="s">
        <v>116</v>
      </c>
      <c r="E166" s="64"/>
      <c r="F166" s="155">
        <f>F167-F165</f>
        <v>910903.91999998689</v>
      </c>
    </row>
    <row r="167" spans="4:9" hidden="1" x14ac:dyDescent="0.2">
      <c r="E167" s="26"/>
      <c r="F167" s="151">
        <v>156196697.17999995</v>
      </c>
    </row>
    <row r="168" spans="4:9" hidden="1" x14ac:dyDescent="0.2">
      <c r="D168" s="63" t="s">
        <v>117</v>
      </c>
      <c r="E168" s="64"/>
      <c r="F168" s="155">
        <f>F169-F167</f>
        <v>153987.09999999404</v>
      </c>
    </row>
    <row r="169" spans="4:9" ht="15" hidden="1" x14ac:dyDescent="0.2">
      <c r="D169" s="13"/>
      <c r="E169" s="65"/>
      <c r="F169" s="151">
        <v>156350684.27999994</v>
      </c>
    </row>
    <row r="170" spans="4:9" ht="14.25" hidden="1" x14ac:dyDescent="0.2">
      <c r="D170" s="63" t="s">
        <v>118</v>
      </c>
      <c r="E170" s="66"/>
      <c r="F170" s="155">
        <f>F171-F169</f>
        <v>13504.410000026226</v>
      </c>
    </row>
    <row r="171" spans="4:9" ht="14.25" hidden="1" x14ac:dyDescent="0.2">
      <c r="D171" s="67"/>
      <c r="E171" s="68"/>
      <c r="F171" s="155">
        <v>156364188.68999997</v>
      </c>
    </row>
    <row r="172" spans="4:9" ht="14.25" hidden="1" x14ac:dyDescent="0.2">
      <c r="D172" s="63" t="s">
        <v>119</v>
      </c>
      <c r="E172" s="69"/>
      <c r="F172" s="155">
        <f>F173-F171</f>
        <v>539257.79999998212</v>
      </c>
    </row>
    <row r="173" spans="4:9" ht="14.25" hidden="1" x14ac:dyDescent="0.2">
      <c r="D173" s="67"/>
      <c r="E173" s="68"/>
      <c r="F173" s="155">
        <v>156903446.48999995</v>
      </c>
    </row>
    <row r="174" spans="4:9" ht="14.25" hidden="1" x14ac:dyDescent="0.2">
      <c r="D174" s="63" t="s">
        <v>120</v>
      </c>
      <c r="E174" s="66"/>
      <c r="F174" s="155">
        <f>F175-F173</f>
        <v>4543505.7399999797</v>
      </c>
    </row>
    <row r="175" spans="4:9" ht="14.25" hidden="1" x14ac:dyDescent="0.2">
      <c r="D175" s="67"/>
      <c r="E175" s="68"/>
      <c r="F175" s="155">
        <v>161446952.22999993</v>
      </c>
    </row>
    <row r="176" spans="4:9" hidden="1" x14ac:dyDescent="0.2">
      <c r="D176" s="63" t="s">
        <v>121</v>
      </c>
      <c r="E176" s="21"/>
      <c r="F176" s="155">
        <f>F177-F175</f>
        <v>218692.84999999404</v>
      </c>
      <c r="G176" s="126"/>
      <c r="H176" s="18"/>
      <c r="I176" s="18"/>
    </row>
    <row r="177" spans="4:9" hidden="1" x14ac:dyDescent="0.2">
      <c r="D177" s="15"/>
      <c r="E177" s="21"/>
      <c r="F177" s="155">
        <v>161665645.07999992</v>
      </c>
      <c r="G177" s="126"/>
      <c r="H177" s="18"/>
      <c r="I177" s="18"/>
    </row>
    <row r="178" spans="4:9" hidden="1" x14ac:dyDescent="0.2">
      <c r="D178" s="63" t="s">
        <v>122</v>
      </c>
      <c r="E178" s="21"/>
      <c r="F178" s="155">
        <f>F179-F177</f>
        <v>85000</v>
      </c>
      <c r="H178" s="18"/>
      <c r="I178" s="18"/>
    </row>
    <row r="179" spans="4:9" hidden="1" x14ac:dyDescent="0.2">
      <c r="D179" s="15"/>
      <c r="E179" s="21"/>
      <c r="F179" s="155">
        <v>161750645.07999992</v>
      </c>
      <c r="H179" s="18"/>
      <c r="I179" s="18"/>
    </row>
    <row r="180" spans="4:9" hidden="1" x14ac:dyDescent="0.2">
      <c r="D180" s="63" t="s">
        <v>123</v>
      </c>
      <c r="E180" s="64"/>
      <c r="F180" s="155">
        <f>F181-F179</f>
        <v>35208.420000016689</v>
      </c>
    </row>
    <row r="181" spans="4:9" hidden="1" x14ac:dyDescent="0.2">
      <c r="D181" s="15"/>
      <c r="E181" s="64"/>
      <c r="F181" s="155">
        <v>161785853.49999994</v>
      </c>
    </row>
    <row r="182" spans="4:9" hidden="1" x14ac:dyDescent="0.2">
      <c r="D182" s="63" t="s">
        <v>124</v>
      </c>
      <c r="E182" s="26"/>
      <c r="F182" s="155">
        <f>F183-F181</f>
        <v>7327670</v>
      </c>
    </row>
    <row r="183" spans="4:9" hidden="1" x14ac:dyDescent="0.2">
      <c r="E183" s="26"/>
      <c r="F183" s="151">
        <v>169113523.49999994</v>
      </c>
    </row>
    <row r="184" spans="4:9" hidden="1" x14ac:dyDescent="0.2">
      <c r="D184" s="63" t="s">
        <v>125</v>
      </c>
      <c r="E184" s="22"/>
      <c r="F184" s="155">
        <f>F185-F183</f>
        <v>5499846</v>
      </c>
      <c r="G184" s="126"/>
      <c r="H184" s="22"/>
      <c r="I184" s="22"/>
    </row>
    <row r="185" spans="4:9" hidden="1" x14ac:dyDescent="0.2">
      <c r="E185" s="26"/>
      <c r="F185" s="151">
        <v>174613369.49999994</v>
      </c>
    </row>
    <row r="186" spans="4:9" hidden="1" x14ac:dyDescent="0.2">
      <c r="D186" s="63" t="s">
        <v>126</v>
      </c>
      <c r="E186" s="26"/>
      <c r="F186" s="155">
        <f>F187-F185</f>
        <v>1169663.7199999988</v>
      </c>
    </row>
    <row r="187" spans="4:9" hidden="1" x14ac:dyDescent="0.2">
      <c r="D187" s="15"/>
      <c r="E187" s="16"/>
      <c r="F187" s="151">
        <v>175783033.21999994</v>
      </c>
      <c r="G187" s="126"/>
    </row>
    <row r="188" spans="4:9" hidden="1" x14ac:dyDescent="0.2">
      <c r="D188" s="63" t="s">
        <v>127</v>
      </c>
      <c r="E188" s="26"/>
      <c r="F188" s="155">
        <f>F189-F187</f>
        <v>6685416</v>
      </c>
    </row>
    <row r="189" spans="4:9" hidden="1" x14ac:dyDescent="0.2">
      <c r="E189" s="26"/>
      <c r="F189" s="151">
        <v>182468449.21999994</v>
      </c>
    </row>
    <row r="190" spans="4:9" hidden="1" x14ac:dyDescent="0.2">
      <c r="D190" s="63" t="s">
        <v>128</v>
      </c>
      <c r="E190" s="26"/>
      <c r="F190" s="155">
        <f>F191-F189</f>
        <v>177355.5</v>
      </c>
    </row>
    <row r="191" spans="4:9" hidden="1" x14ac:dyDescent="0.2">
      <c r="E191" s="16"/>
      <c r="F191" s="151">
        <v>182645804.71999994</v>
      </c>
    </row>
    <row r="192" spans="4:9" hidden="1" x14ac:dyDescent="0.2">
      <c r="D192" s="23" t="s">
        <v>129</v>
      </c>
      <c r="E192" s="16"/>
      <c r="F192" s="155">
        <f>F193-F191</f>
        <v>899443.93999999762</v>
      </c>
      <c r="H192" s="22"/>
      <c r="I192" s="22"/>
    </row>
    <row r="193" spans="4:9" hidden="1" x14ac:dyDescent="0.2">
      <c r="D193" s="15"/>
      <c r="E193" s="22"/>
      <c r="F193" s="151">
        <v>183545248.65999994</v>
      </c>
      <c r="H193" s="22"/>
      <c r="I193" s="22"/>
    </row>
    <row r="194" spans="4:9" hidden="1" x14ac:dyDescent="0.2">
      <c r="D194" s="24" t="s">
        <v>130</v>
      </c>
      <c r="E194" s="26"/>
      <c r="F194" s="155">
        <f>F195-F193</f>
        <v>772492.15000000596</v>
      </c>
    </row>
    <row r="195" spans="4:9" hidden="1" x14ac:dyDescent="0.2">
      <c r="D195" s="24"/>
      <c r="E195" s="26"/>
      <c r="F195" s="151">
        <v>184317740.80999994</v>
      </c>
    </row>
    <row r="196" spans="4:9" hidden="1" x14ac:dyDescent="0.2">
      <c r="D196" s="24" t="s">
        <v>131</v>
      </c>
      <c r="E196" s="26"/>
      <c r="F196" s="155">
        <f>F197-F195</f>
        <v>136573</v>
      </c>
    </row>
    <row r="197" spans="4:9" hidden="1" x14ac:dyDescent="0.2">
      <c r="E197" s="26"/>
      <c r="F197" s="151">
        <v>184454313.80999994</v>
      </c>
    </row>
    <row r="198" spans="4:9" hidden="1" x14ac:dyDescent="0.2">
      <c r="D198" s="24" t="s">
        <v>132</v>
      </c>
      <c r="E198" s="29"/>
      <c r="F198" s="155">
        <f>F199-F197</f>
        <v>2910902.7700000107</v>
      </c>
      <c r="G198" s="126"/>
      <c r="H198" s="30"/>
      <c r="I198" s="30"/>
    </row>
    <row r="199" spans="4:9" hidden="1" x14ac:dyDescent="0.2">
      <c r="D199" s="15"/>
      <c r="E199" s="21"/>
      <c r="F199" s="155">
        <v>187365216.57999995</v>
      </c>
      <c r="G199" s="126"/>
    </row>
    <row r="200" spans="4:9" hidden="1" x14ac:dyDescent="0.2">
      <c r="D200" s="23" t="s">
        <v>133</v>
      </c>
      <c r="E200" s="25"/>
      <c r="F200" s="155">
        <f>F201-F199</f>
        <v>83899.129999995232</v>
      </c>
      <c r="G200" s="126"/>
      <c r="H200" s="31"/>
      <c r="I200" s="31"/>
    </row>
    <row r="201" spans="4:9" hidden="1" x14ac:dyDescent="0.2">
      <c r="E201" s="16"/>
      <c r="F201" s="155">
        <v>187449115.70999995</v>
      </c>
      <c r="H201" s="31"/>
      <c r="I201" s="31"/>
    </row>
    <row r="202" spans="4:9" hidden="1" x14ac:dyDescent="0.2">
      <c r="D202" s="23" t="s">
        <v>134</v>
      </c>
      <c r="E202" s="31"/>
      <c r="F202" s="155">
        <f>F203-F201</f>
        <v>385000</v>
      </c>
      <c r="H202" s="31"/>
      <c r="I202" s="31"/>
    </row>
    <row r="203" spans="4:9" hidden="1" x14ac:dyDescent="0.2">
      <c r="E203" s="21"/>
      <c r="F203" s="155">
        <v>187834115.70999995</v>
      </c>
      <c r="G203" s="126"/>
    </row>
    <row r="204" spans="4:9" hidden="1" x14ac:dyDescent="0.2">
      <c r="D204" s="23" t="s">
        <v>135</v>
      </c>
      <c r="E204" s="21"/>
      <c r="F204" s="155">
        <f>F205-F203</f>
        <v>354500</v>
      </c>
      <c r="G204" s="126"/>
    </row>
    <row r="205" spans="4:9" hidden="1" x14ac:dyDescent="0.2">
      <c r="E205" s="26"/>
      <c r="F205" s="155">
        <v>188188615.70999995</v>
      </c>
    </row>
    <row r="206" spans="4:9" hidden="1" x14ac:dyDescent="0.2">
      <c r="D206" s="23" t="s">
        <v>136</v>
      </c>
      <c r="E206" s="26"/>
      <c r="F206" s="155">
        <f>F207-F205</f>
        <v>579818.94000002742</v>
      </c>
    </row>
    <row r="207" spans="4:9" hidden="1" x14ac:dyDescent="0.2">
      <c r="E207" s="26"/>
      <c r="F207" s="155">
        <v>188768434.64999998</v>
      </c>
    </row>
    <row r="208" spans="4:9" hidden="1" x14ac:dyDescent="0.2">
      <c r="D208" s="23" t="s">
        <v>137</v>
      </c>
      <c r="E208" s="26"/>
      <c r="F208" s="155">
        <f>F209-F207</f>
        <v>-50000</v>
      </c>
    </row>
    <row r="209" spans="4:11" hidden="1" x14ac:dyDescent="0.2">
      <c r="E209" s="26"/>
      <c r="F209" s="155">
        <v>188718434.64999998</v>
      </c>
    </row>
    <row r="210" spans="4:11" hidden="1" x14ac:dyDescent="0.2">
      <c r="D210" s="23" t="s">
        <v>138</v>
      </c>
      <c r="E210" s="16"/>
      <c r="F210" s="155">
        <f>F211-F209</f>
        <v>12710.719999969006</v>
      </c>
      <c r="G210" s="126"/>
      <c r="H210" s="22"/>
      <c r="I210" s="22"/>
    </row>
    <row r="211" spans="4:11" hidden="1" x14ac:dyDescent="0.2">
      <c r="D211" s="23"/>
      <c r="E211" s="16"/>
      <c r="F211" s="152">
        <v>188731145.36999995</v>
      </c>
      <c r="G211" s="126"/>
      <c r="H211" s="22"/>
      <c r="I211" s="22"/>
    </row>
    <row r="212" spans="4:11" hidden="1" x14ac:dyDescent="0.2">
      <c r="D212" s="23" t="s">
        <v>139</v>
      </c>
      <c r="E212" s="16"/>
      <c r="F212" s="155">
        <f>F213-F211</f>
        <v>906698.68999999762</v>
      </c>
      <c r="G212" s="126"/>
      <c r="H212" s="22"/>
      <c r="I212" s="22"/>
    </row>
    <row r="213" spans="4:11" hidden="1" x14ac:dyDescent="0.2">
      <c r="E213" s="16"/>
      <c r="F213" s="151">
        <v>189637844.05999994</v>
      </c>
      <c r="H213" s="16"/>
      <c r="I213" s="16"/>
    </row>
    <row r="214" spans="4:11" hidden="1" x14ac:dyDescent="0.2">
      <c r="D214" s="23" t="s">
        <v>140</v>
      </c>
      <c r="E214" s="16"/>
      <c r="F214" s="155">
        <f>F215-F213</f>
        <v>179650.75</v>
      </c>
      <c r="H214" s="22"/>
      <c r="I214" s="22"/>
    </row>
    <row r="215" spans="4:11" hidden="1" x14ac:dyDescent="0.2">
      <c r="E215" s="16"/>
      <c r="F215" s="151">
        <v>189817494.80999994</v>
      </c>
      <c r="H215" s="22"/>
      <c r="I215" s="22"/>
    </row>
    <row r="216" spans="4:11" hidden="1" x14ac:dyDescent="0.2">
      <c r="D216" s="23" t="s">
        <v>141</v>
      </c>
      <c r="E216" s="16"/>
      <c r="F216" s="155">
        <f>F217-F215</f>
        <v>1387996.5500000119</v>
      </c>
      <c r="H216" s="22"/>
      <c r="I216" s="22"/>
    </row>
    <row r="217" spans="4:11" hidden="1" x14ac:dyDescent="0.2">
      <c r="D217" s="15"/>
      <c r="E217" s="16"/>
      <c r="F217" s="155">
        <v>191205491.35999995</v>
      </c>
      <c r="G217" s="126"/>
    </row>
    <row r="218" spans="4:11" hidden="1" x14ac:dyDescent="0.2">
      <c r="D218" s="23" t="s">
        <v>142</v>
      </c>
      <c r="E218" s="23"/>
      <c r="F218" s="155">
        <f>F219-F217</f>
        <v>677295.43999999762</v>
      </c>
      <c r="G218" s="29"/>
      <c r="H218" s="17"/>
      <c r="I218" s="17"/>
      <c r="J218" s="15"/>
    </row>
    <row r="219" spans="4:11" hidden="1" x14ac:dyDescent="0.2">
      <c r="D219" s="15"/>
      <c r="E219" s="21"/>
      <c r="F219" s="155">
        <v>191882786.79999995</v>
      </c>
      <c r="G219" s="126"/>
      <c r="H219" s="71"/>
      <c r="I219" s="71"/>
      <c r="J219" s="15"/>
      <c r="K219" s="22"/>
    </row>
    <row r="220" spans="4:11" hidden="1" x14ac:dyDescent="0.2">
      <c r="D220" s="23" t="s">
        <v>143</v>
      </c>
      <c r="E220" s="23"/>
      <c r="F220" s="155">
        <f>F221-F219</f>
        <v>5350381</v>
      </c>
      <c r="G220" s="126"/>
    </row>
    <row r="221" spans="4:11" hidden="1" x14ac:dyDescent="0.2">
      <c r="E221" s="26"/>
      <c r="F221" s="155">
        <v>197233167.79999995</v>
      </c>
    </row>
    <row r="222" spans="4:11" hidden="1" x14ac:dyDescent="0.2">
      <c r="D222" s="23" t="s">
        <v>659</v>
      </c>
      <c r="F222" s="155">
        <f>F223-F221</f>
        <v>114470.66999998689</v>
      </c>
      <c r="G222" s="126"/>
    </row>
    <row r="223" spans="4:11" hidden="1" x14ac:dyDescent="0.2">
      <c r="D223" s="15"/>
      <c r="E223" s="20"/>
      <c r="F223" s="155">
        <v>197347638.46999994</v>
      </c>
      <c r="H223" s="22"/>
      <c r="I223" s="22"/>
    </row>
    <row r="224" spans="4:11" hidden="1" x14ac:dyDescent="0.2">
      <c r="D224" s="23" t="s">
        <v>660</v>
      </c>
      <c r="E224" s="71"/>
      <c r="F224" s="155">
        <f>F225-F223</f>
        <v>389325.54999998212</v>
      </c>
      <c r="G224" s="126"/>
      <c r="J224" s="16"/>
    </row>
    <row r="225" spans="2:15" hidden="1" x14ac:dyDescent="0.2">
      <c r="E225" s="20"/>
      <c r="F225" s="155">
        <v>197736964.01999992</v>
      </c>
      <c r="H225" s="16"/>
      <c r="I225" s="16"/>
    </row>
    <row r="226" spans="2:15" ht="12.75" hidden="1" customHeight="1" x14ac:dyDescent="0.2">
      <c r="B226" s="18"/>
      <c r="C226" s="15"/>
      <c r="D226" s="142" t="s">
        <v>661</v>
      </c>
      <c r="E226" s="97"/>
      <c r="F226" s="155">
        <f>F227-F225</f>
        <v>2667702.0700000226</v>
      </c>
      <c r="G226" s="126"/>
      <c r="J226" s="16"/>
      <c r="K226" s="15"/>
      <c r="N226"/>
      <c r="O226" s="123"/>
    </row>
    <row r="227" spans="2:15" hidden="1" x14ac:dyDescent="0.2">
      <c r="E227" s="26"/>
      <c r="F227" s="155">
        <v>200404666.08999994</v>
      </c>
    </row>
    <row r="228" spans="2:15" hidden="1" x14ac:dyDescent="0.2">
      <c r="D228" s="142" t="s">
        <v>670</v>
      </c>
      <c r="E228" s="26"/>
      <c r="F228" s="155">
        <f>F229-F227</f>
        <v>218032.41999998689</v>
      </c>
      <c r="J228" s="16"/>
    </row>
    <row r="229" spans="2:15" hidden="1" x14ac:dyDescent="0.2">
      <c r="E229" s="26"/>
      <c r="F229" s="155">
        <v>200622698.50999993</v>
      </c>
    </row>
    <row r="230" spans="2:15" hidden="1" x14ac:dyDescent="0.2">
      <c r="D230" s="142" t="s">
        <v>673</v>
      </c>
      <c r="E230" s="16"/>
      <c r="F230" s="155">
        <f>F231-F229</f>
        <v>2774637.6900000572</v>
      </c>
      <c r="G230" s="126"/>
      <c r="J230" s="16"/>
    </row>
    <row r="231" spans="2:15" hidden="1" x14ac:dyDescent="0.2">
      <c r="D231" s="15"/>
      <c r="E231" s="21"/>
      <c r="F231" s="155">
        <v>203397336.19999999</v>
      </c>
    </row>
    <row r="232" spans="2:15" hidden="1" x14ac:dyDescent="0.2">
      <c r="D232" s="142" t="s">
        <v>679</v>
      </c>
      <c r="E232" s="16"/>
      <c r="F232" s="155">
        <f>F233-F231</f>
        <v>192750</v>
      </c>
      <c r="G232" s="126"/>
      <c r="J232" s="16"/>
    </row>
    <row r="233" spans="2:15" hidden="1" x14ac:dyDescent="0.2">
      <c r="D233" s="15"/>
      <c r="E233" s="16"/>
      <c r="F233" s="152">
        <v>203590086.19999999</v>
      </c>
      <c r="H233" s="22"/>
      <c r="I233" s="22"/>
    </row>
    <row r="234" spans="2:15" hidden="1" x14ac:dyDescent="0.2">
      <c r="D234" s="145" t="s">
        <v>685</v>
      </c>
      <c r="E234" s="16"/>
      <c r="F234" s="155">
        <f>F235-F233</f>
        <v>111087.5</v>
      </c>
      <c r="G234" s="126"/>
      <c r="J234" s="16"/>
    </row>
    <row r="235" spans="2:15" hidden="1" x14ac:dyDescent="0.2">
      <c r="F235" s="156">
        <v>203701173.69999999</v>
      </c>
      <c r="H235" s="22"/>
      <c r="I235" s="22"/>
    </row>
    <row r="236" spans="2:15" hidden="1" x14ac:dyDescent="0.2">
      <c r="D236" s="145" t="s">
        <v>686</v>
      </c>
      <c r="E236" s="16"/>
      <c r="F236" s="155">
        <f>F237-F235</f>
        <v>182331.57000002265</v>
      </c>
      <c r="G236" s="126"/>
      <c r="J236" s="16"/>
    </row>
    <row r="237" spans="2:15" hidden="1" x14ac:dyDescent="0.2">
      <c r="F237" s="156">
        <v>203883505.27000001</v>
      </c>
      <c r="H237" s="22"/>
      <c r="I237" s="22"/>
    </row>
    <row r="238" spans="2:15" hidden="1" x14ac:dyDescent="0.2">
      <c r="D238" s="145" t="s">
        <v>690</v>
      </c>
      <c r="E238" s="16"/>
      <c r="F238" s="155">
        <f>F239-F237</f>
        <v>632296.71999999881</v>
      </c>
      <c r="G238" s="126"/>
      <c r="J238" s="16"/>
    </row>
    <row r="239" spans="2:15" hidden="1" x14ac:dyDescent="0.2">
      <c r="D239" s="15"/>
      <c r="E239" s="16"/>
      <c r="F239" s="152">
        <v>204515801.99000001</v>
      </c>
    </row>
    <row r="240" spans="2:15" hidden="1" x14ac:dyDescent="0.2">
      <c r="D240" s="145" t="s">
        <v>692</v>
      </c>
      <c r="E240" s="18"/>
      <c r="F240" s="155">
        <f>F241-F239</f>
        <v>290250.19999992847</v>
      </c>
      <c r="J240" s="16"/>
    </row>
    <row r="241" spans="4:10" hidden="1" x14ac:dyDescent="0.2">
      <c r="E241" s="26"/>
      <c r="F241" s="155">
        <v>204806052.18999994</v>
      </c>
    </row>
    <row r="242" spans="4:10" hidden="1" x14ac:dyDescent="0.2">
      <c r="D242" s="145" t="s">
        <v>693</v>
      </c>
      <c r="E242" s="26"/>
      <c r="F242" s="155">
        <f>F243-F241</f>
        <v>35550.950000017881</v>
      </c>
      <c r="J242" s="16"/>
    </row>
    <row r="243" spans="4:10" hidden="1" x14ac:dyDescent="0.2">
      <c r="F243" s="152">
        <v>204841603.13999996</v>
      </c>
    </row>
    <row r="244" spans="4:10" hidden="1" x14ac:dyDescent="0.2">
      <c r="D244" s="145" t="s">
        <v>698</v>
      </c>
      <c r="E244" s="26"/>
      <c r="F244" s="155">
        <f>F245-F243</f>
        <v>5940190.1400000155</v>
      </c>
      <c r="J244" s="16"/>
    </row>
    <row r="245" spans="4:10" hidden="1" x14ac:dyDescent="0.2">
      <c r="E245" s="26"/>
      <c r="F245" s="155">
        <v>210781793.27999997</v>
      </c>
    </row>
    <row r="246" spans="4:10" hidden="1" x14ac:dyDescent="0.2">
      <c r="D246" s="145" t="s">
        <v>700</v>
      </c>
      <c r="E246" s="26"/>
      <c r="F246" s="155">
        <f>F247-F245</f>
        <v>52250</v>
      </c>
    </row>
    <row r="247" spans="4:10" hidden="1" x14ac:dyDescent="0.2">
      <c r="E247" s="26"/>
      <c r="F247" s="155">
        <v>210834043.27999997</v>
      </c>
    </row>
    <row r="248" spans="4:10" hidden="1" x14ac:dyDescent="0.2">
      <c r="D248" s="145" t="s">
        <v>701</v>
      </c>
      <c r="E248" s="26"/>
      <c r="F248" s="155">
        <f>F249-F247</f>
        <v>86397.75</v>
      </c>
    </row>
    <row r="249" spans="4:10" hidden="1" x14ac:dyDescent="0.2">
      <c r="E249" s="26"/>
      <c r="F249" s="155">
        <v>210920441.02999997</v>
      </c>
    </row>
    <row r="250" spans="4:10" hidden="1" x14ac:dyDescent="0.2">
      <c r="D250" s="145" t="s">
        <v>702</v>
      </c>
      <c r="E250" s="26"/>
      <c r="F250" s="155">
        <f>F251-F249</f>
        <v>346307.15000000596</v>
      </c>
    </row>
    <row r="251" spans="4:10" hidden="1" x14ac:dyDescent="0.2">
      <c r="E251" s="26"/>
      <c r="F251" s="155">
        <v>211266748.17999998</v>
      </c>
    </row>
    <row r="252" spans="4:10" hidden="1" x14ac:dyDescent="0.2">
      <c r="D252" s="145" t="s">
        <v>710</v>
      </c>
      <c r="E252" s="26"/>
      <c r="F252" s="155">
        <f>F253-F251</f>
        <v>435403.53000000119</v>
      </c>
    </row>
    <row r="253" spans="4:10" hidden="1" x14ac:dyDescent="0.2">
      <c r="E253" s="26"/>
      <c r="F253" s="155">
        <v>211702151.70999998</v>
      </c>
    </row>
    <row r="254" spans="4:10" hidden="1" x14ac:dyDescent="0.2">
      <c r="D254" s="145" t="s">
        <v>715</v>
      </c>
      <c r="E254" s="26"/>
      <c r="F254" s="155">
        <f>F255-F253</f>
        <v>49503.960000008345</v>
      </c>
    </row>
    <row r="255" spans="4:10" hidden="1" x14ac:dyDescent="0.2">
      <c r="E255" s="26"/>
      <c r="F255" s="155">
        <v>211751655.66999999</v>
      </c>
    </row>
    <row r="256" spans="4:10" hidden="1" x14ac:dyDescent="0.2">
      <c r="D256" s="145" t="s">
        <v>716</v>
      </c>
      <c r="E256" s="26"/>
      <c r="F256" s="155">
        <f>F257-F255</f>
        <v>2035087.4800000191</v>
      </c>
    </row>
    <row r="257" spans="4:7" hidden="1" x14ac:dyDescent="0.2">
      <c r="E257" s="26"/>
      <c r="F257" s="155">
        <v>213786743.15000001</v>
      </c>
    </row>
    <row r="258" spans="4:7" hidden="1" x14ac:dyDescent="0.2">
      <c r="D258" s="145" t="s">
        <v>724</v>
      </c>
      <c r="E258" s="26"/>
      <c r="F258" s="155">
        <f>F259-F257</f>
        <v>820349.25</v>
      </c>
    </row>
    <row r="259" spans="4:7" hidden="1" x14ac:dyDescent="0.2">
      <c r="E259" s="26"/>
      <c r="F259" s="155">
        <v>214607092.40000001</v>
      </c>
    </row>
    <row r="260" spans="4:7" hidden="1" x14ac:dyDescent="0.2">
      <c r="D260" s="145" t="s">
        <v>725</v>
      </c>
      <c r="E260" s="26"/>
      <c r="F260" s="155">
        <f>F261-F259</f>
        <v>139175</v>
      </c>
    </row>
    <row r="261" spans="4:7" hidden="1" x14ac:dyDescent="0.2">
      <c r="E261" s="26"/>
      <c r="F261" s="155">
        <v>214746267.40000001</v>
      </c>
    </row>
    <row r="262" spans="4:7" hidden="1" x14ac:dyDescent="0.2">
      <c r="D262" s="145" t="s">
        <v>727</v>
      </c>
      <c r="E262" s="26"/>
      <c r="F262" s="155">
        <f>F263-F261</f>
        <v>620156.66999998689</v>
      </c>
    </row>
    <row r="263" spans="4:7" hidden="1" x14ac:dyDescent="0.2">
      <c r="E263" s="26"/>
      <c r="F263" s="155">
        <v>215366424.06999999</v>
      </c>
    </row>
    <row r="264" spans="4:7" hidden="1" x14ac:dyDescent="0.2">
      <c r="D264" s="145" t="s">
        <v>730</v>
      </c>
      <c r="E264" s="16"/>
      <c r="F264" s="155">
        <f>F265-F263</f>
        <v>755249.13999998569</v>
      </c>
      <c r="G264" s="15"/>
    </row>
    <row r="265" spans="4:7" hidden="1" x14ac:dyDescent="0.2">
      <c r="E265" s="16"/>
      <c r="F265" s="151">
        <v>216121673.20999998</v>
      </c>
      <c r="G265" s="15"/>
    </row>
    <row r="266" spans="4:7" hidden="1" x14ac:dyDescent="0.2">
      <c r="D266" s="145" t="s">
        <v>741</v>
      </c>
      <c r="E266" s="26"/>
      <c r="F266" s="155">
        <f>F267-F265</f>
        <v>179428.06999999285</v>
      </c>
    </row>
    <row r="267" spans="4:7" hidden="1" x14ac:dyDescent="0.2">
      <c r="F267" s="151">
        <v>216301101.27999997</v>
      </c>
      <c r="G267" s="16"/>
    </row>
    <row r="268" spans="4:7" hidden="1" x14ac:dyDescent="0.2">
      <c r="D268" s="145" t="s">
        <v>755</v>
      </c>
      <c r="E268" s="26"/>
      <c r="F268" s="155">
        <f>F269-F267</f>
        <v>2150786.2899999917</v>
      </c>
    </row>
    <row r="269" spans="4:7" hidden="1" x14ac:dyDescent="0.2">
      <c r="E269" s="26"/>
      <c r="F269" s="155">
        <v>218451887.56999996</v>
      </c>
    </row>
    <row r="270" spans="4:7" hidden="1" x14ac:dyDescent="0.2">
      <c r="D270" s="145" t="s">
        <v>742</v>
      </c>
      <c r="E270" s="26"/>
      <c r="F270" s="155">
        <f>F271-F269</f>
        <v>35550.949999988079</v>
      </c>
    </row>
    <row r="271" spans="4:7" hidden="1" x14ac:dyDescent="0.2">
      <c r="D271" s="145"/>
      <c r="E271" s="26"/>
      <c r="F271" s="155">
        <v>218487438.51999995</v>
      </c>
    </row>
    <row r="272" spans="4:7" hidden="1" x14ac:dyDescent="0.2">
      <c r="D272" s="145" t="s">
        <v>743</v>
      </c>
      <c r="E272" s="26"/>
      <c r="F272" s="155">
        <f>F273-F271</f>
        <v>60599.550000011921</v>
      </c>
    </row>
    <row r="273" spans="2:15" hidden="1" x14ac:dyDescent="0.2">
      <c r="D273" s="145"/>
      <c r="E273" s="26"/>
      <c r="F273" s="155">
        <v>218548038.06999996</v>
      </c>
    </row>
    <row r="274" spans="2:15" hidden="1" x14ac:dyDescent="0.2">
      <c r="D274" s="145" t="s">
        <v>749</v>
      </c>
      <c r="E274" s="26"/>
      <c r="F274" s="155">
        <f>F275-F273</f>
        <v>12114.5</v>
      </c>
    </row>
    <row r="275" spans="2:15" ht="12.75" hidden="1" customHeight="1" x14ac:dyDescent="0.2">
      <c r="B275" s="18"/>
      <c r="C275" s="106"/>
      <c r="D275" s="61"/>
      <c r="E275" s="15"/>
      <c r="F275" s="151">
        <v>218560152.56999996</v>
      </c>
      <c r="H275" s="21"/>
      <c r="I275" s="21"/>
      <c r="K275" s="15"/>
      <c r="O275" s="57"/>
    </row>
    <row r="276" spans="2:15" hidden="1" x14ac:dyDescent="0.2">
      <c r="D276" s="145" t="s">
        <v>750</v>
      </c>
      <c r="E276" s="26"/>
      <c r="F276" s="155">
        <f>F277-F275</f>
        <v>4055866</v>
      </c>
    </row>
    <row r="277" spans="2:15" hidden="1" x14ac:dyDescent="0.2">
      <c r="E277" s="26"/>
      <c r="F277" s="155">
        <v>222616018.56999996</v>
      </c>
    </row>
    <row r="278" spans="2:15" hidden="1" x14ac:dyDescent="0.2">
      <c r="D278" s="145" t="s">
        <v>756</v>
      </c>
      <c r="E278" s="26"/>
      <c r="F278" s="155">
        <f>F279-F277</f>
        <v>57151.299999982119</v>
      </c>
    </row>
    <row r="279" spans="2:15" hidden="1" x14ac:dyDescent="0.2">
      <c r="E279" s="26"/>
      <c r="F279" s="155">
        <v>222673169.86999995</v>
      </c>
    </row>
    <row r="280" spans="2:15" hidden="1" x14ac:dyDescent="0.2">
      <c r="D280" s="145" t="s">
        <v>758</v>
      </c>
      <c r="E280" s="26"/>
      <c r="F280" s="155">
        <f>F281-F279</f>
        <v>273953.25</v>
      </c>
    </row>
    <row r="281" spans="2:15" hidden="1" x14ac:dyDescent="0.2">
      <c r="D281" s="15"/>
      <c r="E281" s="16"/>
      <c r="F281" s="152">
        <v>222947123.11999995</v>
      </c>
      <c r="G281" s="15"/>
    </row>
    <row r="282" spans="2:15" hidden="1" x14ac:dyDescent="0.2">
      <c r="D282" s="145" t="s">
        <v>763</v>
      </c>
      <c r="E282" s="16"/>
      <c r="F282" s="155">
        <f>F283-F281</f>
        <v>163534.37999999523</v>
      </c>
      <c r="G282" s="15"/>
    </row>
    <row r="283" spans="2:15" hidden="1" x14ac:dyDescent="0.2">
      <c r="D283" s="15"/>
      <c r="E283" s="16"/>
      <c r="F283" s="152">
        <v>223110657.49999994</v>
      </c>
      <c r="G283" s="15"/>
    </row>
    <row r="284" spans="2:15" hidden="1" x14ac:dyDescent="0.2">
      <c r="D284" s="145" t="s">
        <v>764</v>
      </c>
      <c r="E284" s="26"/>
      <c r="F284" s="155">
        <f>F285-F283</f>
        <v>149340</v>
      </c>
    </row>
    <row r="285" spans="2:15" hidden="1" x14ac:dyDescent="0.2">
      <c r="E285" s="26"/>
      <c r="F285" s="155">
        <v>223259997.49999994</v>
      </c>
    </row>
    <row r="286" spans="2:15" hidden="1" x14ac:dyDescent="0.2">
      <c r="D286" s="145" t="s">
        <v>770</v>
      </c>
      <c r="E286" s="26"/>
      <c r="F286" s="155">
        <f>F287-F285</f>
        <v>72500</v>
      </c>
    </row>
    <row r="287" spans="2:15" hidden="1" x14ac:dyDescent="0.2">
      <c r="F287" s="156">
        <v>223332497.49999994</v>
      </c>
      <c r="G287" s="15"/>
    </row>
    <row r="288" spans="2:15" hidden="1" x14ac:dyDescent="0.2">
      <c r="D288" s="145" t="s">
        <v>771</v>
      </c>
      <c r="E288" s="120"/>
      <c r="F288" s="155">
        <f>F289-F287</f>
        <v>20100.480000019073</v>
      </c>
      <c r="G288" s="15"/>
    </row>
    <row r="289" spans="2:15" hidden="1" x14ac:dyDescent="0.2">
      <c r="E289" s="16"/>
      <c r="F289" s="151">
        <v>223352597.97999996</v>
      </c>
      <c r="G289" s="15"/>
    </row>
    <row r="290" spans="2:15" hidden="1" x14ac:dyDescent="0.2">
      <c r="D290" s="145" t="s">
        <v>773</v>
      </c>
      <c r="F290" s="155">
        <f>F291-F289</f>
        <v>272365</v>
      </c>
      <c r="G290" s="18"/>
    </row>
    <row r="291" spans="2:15" hidden="1" x14ac:dyDescent="0.2">
      <c r="E291" s="16"/>
      <c r="F291" s="155">
        <v>223624962.97999996</v>
      </c>
      <c r="G291" s="15"/>
    </row>
    <row r="292" spans="2:15" hidden="1" x14ac:dyDescent="0.2">
      <c r="D292" s="145" t="s">
        <v>774</v>
      </c>
      <c r="F292" s="155">
        <f>F293-F291</f>
        <v>555177.21999999881</v>
      </c>
      <c r="G292" s="18"/>
    </row>
    <row r="293" spans="2:15" hidden="1" x14ac:dyDescent="0.2">
      <c r="D293" s="15"/>
      <c r="E293" s="16"/>
      <c r="F293" s="151">
        <v>224180140.19999996</v>
      </c>
      <c r="G293" s="15"/>
    </row>
    <row r="294" spans="2:15" hidden="1" x14ac:dyDescent="0.2">
      <c r="D294" s="145" t="s">
        <v>779</v>
      </c>
      <c r="E294" s="26"/>
      <c r="F294" s="155">
        <f>F295-F293</f>
        <v>1308916.2000000179</v>
      </c>
    </row>
    <row r="295" spans="2:15" hidden="1" x14ac:dyDescent="0.2">
      <c r="E295" s="26"/>
      <c r="F295" s="155">
        <v>225489056.39999998</v>
      </c>
    </row>
    <row r="296" spans="2:15" ht="12.75" hidden="1" customHeight="1" x14ac:dyDescent="0.2">
      <c r="B296" s="18"/>
      <c r="C296" s="106"/>
      <c r="D296" s="145" t="s">
        <v>780</v>
      </c>
      <c r="E296" s="97"/>
      <c r="F296" s="155">
        <f>F297-F295</f>
        <v>110794</v>
      </c>
      <c r="G296" s="15"/>
      <c r="H296" s="16"/>
      <c r="I296" s="16"/>
      <c r="J296" s="20"/>
      <c r="K296" s="15"/>
      <c r="O296" s="57"/>
    </row>
    <row r="297" spans="2:15" hidden="1" x14ac:dyDescent="0.2">
      <c r="E297" s="26"/>
      <c r="F297" s="155">
        <v>225599850.39999998</v>
      </c>
      <c r="H297" s="18"/>
      <c r="I297" s="18"/>
      <c r="J297" s="27"/>
      <c r="K297" s="20"/>
    </row>
    <row r="298" spans="2:15" hidden="1" x14ac:dyDescent="0.2">
      <c r="B298" s="18"/>
      <c r="C298" s="15"/>
      <c r="D298" s="142" t="s">
        <v>788</v>
      </c>
      <c r="E298" s="97"/>
      <c r="F298" s="155">
        <f>F299-F297</f>
        <v>93278.979999989271</v>
      </c>
      <c r="G298" s="15"/>
      <c r="H298" s="16"/>
      <c r="I298" s="16"/>
      <c r="J298" s="17"/>
      <c r="K298" s="15"/>
    </row>
    <row r="299" spans="2:15" hidden="1" x14ac:dyDescent="0.2">
      <c r="B299" s="18"/>
      <c r="C299" s="15"/>
      <c r="D299" s="142"/>
      <c r="E299" s="97"/>
      <c r="F299" s="61">
        <v>225693129.37999997</v>
      </c>
      <c r="G299" s="15"/>
      <c r="H299" s="16"/>
      <c r="I299" s="16"/>
      <c r="J299" s="17"/>
      <c r="K299" s="15"/>
    </row>
    <row r="300" spans="2:15" hidden="1" x14ac:dyDescent="0.2">
      <c r="B300" s="18"/>
      <c r="C300" s="15"/>
      <c r="D300" s="142" t="s">
        <v>789</v>
      </c>
      <c r="E300" s="97"/>
      <c r="F300" s="155">
        <f>F301-F299</f>
        <v>2656.4699999988079</v>
      </c>
      <c r="G300" s="15"/>
      <c r="H300" s="16"/>
      <c r="I300" s="16"/>
      <c r="J300" s="17"/>
      <c r="K300" s="15"/>
    </row>
    <row r="301" spans="2:15" hidden="1" x14ac:dyDescent="0.2">
      <c r="B301" s="18"/>
      <c r="C301" s="15"/>
      <c r="D301" s="142"/>
      <c r="E301" s="97"/>
      <c r="F301" s="61">
        <v>225695785.84999996</v>
      </c>
      <c r="G301" s="15"/>
      <c r="H301" s="16"/>
      <c r="I301" s="16"/>
      <c r="J301" s="17"/>
      <c r="K301" s="15"/>
    </row>
    <row r="302" spans="2:15" hidden="1" x14ac:dyDescent="0.2">
      <c r="B302" s="18"/>
      <c r="C302" s="15"/>
      <c r="D302" s="142" t="s">
        <v>800</v>
      </c>
      <c r="E302" s="97"/>
      <c r="F302" s="155">
        <f>F303-F301</f>
        <v>73109.330000013113</v>
      </c>
      <c r="G302" s="15"/>
      <c r="H302" s="16"/>
      <c r="I302" s="16"/>
      <c r="J302" s="17"/>
      <c r="K302" s="15"/>
    </row>
    <row r="303" spans="2:15" hidden="1" x14ac:dyDescent="0.2">
      <c r="B303" s="18"/>
      <c r="C303" s="15"/>
      <c r="D303" s="142"/>
      <c r="E303" s="97"/>
      <c r="F303" s="61">
        <v>225768895.17999998</v>
      </c>
      <c r="G303" s="15"/>
      <c r="H303" s="16"/>
      <c r="I303" s="16"/>
      <c r="J303" s="17"/>
      <c r="K303" s="15"/>
    </row>
    <row r="304" spans="2:15" hidden="1" x14ac:dyDescent="0.2">
      <c r="B304" s="18"/>
      <c r="C304" s="15"/>
      <c r="D304" s="142" t="s">
        <v>801</v>
      </c>
      <c r="E304" s="97"/>
      <c r="F304" s="155">
        <f>F305-F303</f>
        <v>2999938</v>
      </c>
      <c r="G304" s="15"/>
      <c r="H304" s="16"/>
      <c r="I304" s="16"/>
      <c r="J304" s="17"/>
      <c r="K304" s="15"/>
    </row>
    <row r="305" spans="1:16" hidden="1" x14ac:dyDescent="0.2">
      <c r="B305" s="18"/>
      <c r="C305" s="15"/>
      <c r="D305" s="142"/>
      <c r="E305" s="97"/>
      <c r="F305" s="61">
        <v>228768833.17999998</v>
      </c>
      <c r="G305" s="15"/>
      <c r="H305" s="16"/>
      <c r="I305" s="16"/>
      <c r="J305" s="17"/>
      <c r="K305" s="15"/>
    </row>
    <row r="306" spans="1:16" hidden="1" x14ac:dyDescent="0.2">
      <c r="B306" s="18"/>
      <c r="C306" s="15"/>
      <c r="D306" s="142" t="s">
        <v>802</v>
      </c>
      <c r="E306" s="97"/>
      <c r="F306" s="155">
        <f>F307-F305</f>
        <v>99586.719999998808</v>
      </c>
      <c r="G306" s="15"/>
      <c r="H306" s="16"/>
      <c r="I306" s="16"/>
      <c r="J306" s="17"/>
      <c r="K306" s="15"/>
    </row>
    <row r="307" spans="1:16" hidden="1" x14ac:dyDescent="0.2">
      <c r="B307" s="18"/>
      <c r="C307" s="15"/>
      <c r="D307" s="142"/>
      <c r="E307" s="97"/>
      <c r="F307" s="61">
        <v>228868419.89999998</v>
      </c>
      <c r="G307" s="15"/>
      <c r="H307" s="16"/>
      <c r="I307" s="16"/>
      <c r="J307" s="17"/>
      <c r="K307" s="15"/>
    </row>
    <row r="308" spans="1:16" hidden="1" x14ac:dyDescent="0.2">
      <c r="B308" s="18"/>
      <c r="C308" s="15"/>
      <c r="D308" s="142" t="s">
        <v>803</v>
      </c>
      <c r="E308" s="97"/>
      <c r="F308" s="155">
        <f>F309-F307</f>
        <v>18344.489999979734</v>
      </c>
      <c r="G308" s="15"/>
      <c r="H308" s="16"/>
      <c r="I308" s="16"/>
      <c r="J308" s="17"/>
      <c r="K308" s="15"/>
    </row>
    <row r="309" spans="1:16" hidden="1" x14ac:dyDescent="0.2">
      <c r="B309" s="18"/>
      <c r="C309" s="15"/>
      <c r="D309" s="61"/>
      <c r="E309" s="97" t="s">
        <v>784</v>
      </c>
      <c r="F309" s="61">
        <v>228886764.38999996</v>
      </c>
      <c r="G309" s="15"/>
      <c r="H309" s="16"/>
      <c r="I309" s="16"/>
      <c r="J309" s="17"/>
      <c r="K309" s="15"/>
    </row>
    <row r="310" spans="1:16" ht="12.75" hidden="1" customHeight="1" x14ac:dyDescent="0.2">
      <c r="A310" s="15"/>
      <c r="B310" s="18"/>
      <c r="C310" s="15"/>
      <c r="D310" s="145" t="s">
        <v>810</v>
      </c>
      <c r="E310" s="97"/>
      <c r="F310" s="155">
        <f>F311-F309</f>
        <v>410215</v>
      </c>
      <c r="G310" s="18"/>
      <c r="H310" s="71"/>
      <c r="I310" s="71"/>
      <c r="J310" s="76"/>
      <c r="K310" s="21"/>
      <c r="L310" s="16"/>
      <c r="N310"/>
      <c r="O310" s="57"/>
    </row>
    <row r="311" spans="1:16" ht="12.75" hidden="1" customHeight="1" x14ac:dyDescent="0.2">
      <c r="B311" s="18"/>
      <c r="C311" s="106"/>
      <c r="D311" s="61"/>
      <c r="E311" s="97"/>
      <c r="F311" s="61">
        <v>229296979.38999996</v>
      </c>
      <c r="G311" s="18"/>
      <c r="J311" s="71"/>
      <c r="K311" s="15"/>
      <c r="N311"/>
      <c r="O311" s="57"/>
    </row>
    <row r="312" spans="1:16" hidden="1" x14ac:dyDescent="0.2">
      <c r="B312" s="18"/>
      <c r="C312" s="15"/>
      <c r="D312" s="145" t="s">
        <v>811</v>
      </c>
      <c r="E312" s="97"/>
      <c r="F312" s="155">
        <f>F313-F311</f>
        <v>88012</v>
      </c>
      <c r="G312" s="15"/>
      <c r="H312" s="120"/>
      <c r="I312" s="120"/>
      <c r="J312" s="17"/>
      <c r="K312" s="15"/>
      <c r="O312" s="123"/>
    </row>
    <row r="313" spans="1:16" hidden="1" x14ac:dyDescent="0.2">
      <c r="E313" s="26"/>
      <c r="F313" s="155">
        <v>229384991.38999996</v>
      </c>
      <c r="H313" s="18"/>
      <c r="I313" s="18"/>
      <c r="J313" s="27"/>
      <c r="K313" s="20"/>
      <c r="L313" s="27"/>
    </row>
    <row r="314" spans="1:16" ht="12.75" hidden="1" customHeight="1" x14ac:dyDescent="0.2">
      <c r="B314" s="18"/>
      <c r="C314" s="15"/>
      <c r="D314" s="145" t="s">
        <v>813</v>
      </c>
      <c r="E314" s="97"/>
      <c r="F314" s="155">
        <f>F315-F313</f>
        <v>23274.240000009537</v>
      </c>
      <c r="G314" s="18"/>
      <c r="H314" s="16"/>
      <c r="I314" s="16"/>
      <c r="J314" s="71"/>
      <c r="K314" s="15"/>
      <c r="N314"/>
      <c r="O314" s="57"/>
    </row>
    <row r="315" spans="1:16" ht="12.75" hidden="1" customHeight="1" x14ac:dyDescent="0.2">
      <c r="A315" s="18"/>
      <c r="B315" s="18"/>
      <c r="C315" s="15"/>
      <c r="D315" s="122"/>
      <c r="E315" s="15"/>
      <c r="F315" s="16">
        <v>229408265.62999997</v>
      </c>
      <c r="G315" s="19"/>
      <c r="H315" s="15"/>
      <c r="I315" s="15"/>
    </row>
    <row r="316" spans="1:16" ht="12.75" hidden="1" customHeight="1" x14ac:dyDescent="0.2">
      <c r="A316" s="18"/>
      <c r="B316" s="18"/>
      <c r="C316" s="15"/>
      <c r="D316" s="145" t="s">
        <v>815</v>
      </c>
      <c r="E316" s="97"/>
      <c r="F316" s="155">
        <f>F317-F315</f>
        <v>1705505.5200000107</v>
      </c>
      <c r="G316" s="18"/>
      <c r="H316" s="18"/>
      <c r="I316" s="18"/>
    </row>
    <row r="317" spans="1:16" hidden="1" x14ac:dyDescent="0.2">
      <c r="E317" s="26"/>
      <c r="F317" s="25">
        <v>231113771.14999998</v>
      </c>
      <c r="H317" s="18"/>
      <c r="I317" s="18"/>
      <c r="J317" s="19"/>
      <c r="K317" s="20"/>
    </row>
    <row r="318" spans="1:16" ht="12.75" hidden="1" customHeight="1" x14ac:dyDescent="0.2">
      <c r="A318" s="18"/>
      <c r="B318" s="18"/>
      <c r="C318" s="106"/>
      <c r="D318" s="145" t="s">
        <v>823</v>
      </c>
      <c r="E318" s="97"/>
      <c r="F318" s="155">
        <f>F319-F317</f>
        <v>291410.41999998689</v>
      </c>
      <c r="G318" s="18"/>
      <c r="H318" s="16"/>
      <c r="I318" s="16"/>
      <c r="J318" s="19"/>
      <c r="K318" s="15"/>
      <c r="O318" s="57"/>
      <c r="P318" s="97"/>
    </row>
    <row r="319" spans="1:16" hidden="1" x14ac:dyDescent="0.2">
      <c r="F319" s="25">
        <v>231405181.56999996</v>
      </c>
    </row>
    <row r="320" spans="1:16" hidden="1" x14ac:dyDescent="0.2">
      <c r="D320" s="145" t="s">
        <v>824</v>
      </c>
      <c r="F320" s="155">
        <f>F321-F319</f>
        <v>2139.0300000011921</v>
      </c>
    </row>
    <row r="321" spans="2:15" hidden="1" x14ac:dyDescent="0.2">
      <c r="E321" s="26"/>
      <c r="F321" s="25">
        <v>231407320.59999996</v>
      </c>
    </row>
    <row r="322" spans="2:15" ht="12.75" hidden="1" customHeight="1" x14ac:dyDescent="0.2">
      <c r="B322" s="18"/>
      <c r="C322" s="106"/>
      <c r="D322" s="145" t="s">
        <v>825</v>
      </c>
      <c r="E322" s="97"/>
      <c r="F322" s="155">
        <f>F323-F321</f>
        <v>40236.300000011921</v>
      </c>
      <c r="G322" s="15"/>
      <c r="H322" s="16"/>
      <c r="I322" s="16"/>
      <c r="J322" s="20"/>
      <c r="K322" s="15"/>
      <c r="O322" s="57"/>
    </row>
    <row r="323" spans="2:15" hidden="1" x14ac:dyDescent="0.2">
      <c r="E323" s="157"/>
      <c r="F323" s="155">
        <v>231447556.89999998</v>
      </c>
      <c r="H323" s="18"/>
      <c r="I323" s="18"/>
      <c r="J323" s="27"/>
      <c r="K323" s="20"/>
    </row>
    <row r="324" spans="2:15" hidden="1" x14ac:dyDescent="0.2">
      <c r="D324" s="145" t="s">
        <v>826</v>
      </c>
      <c r="E324" s="157"/>
      <c r="F324" s="155">
        <f>F325-F323</f>
        <v>34285.299999982119</v>
      </c>
      <c r="H324" s="18"/>
      <c r="I324" s="18"/>
      <c r="J324" s="27"/>
      <c r="K324" s="20"/>
    </row>
    <row r="325" spans="2:15" ht="12.75" hidden="1" customHeight="1" x14ac:dyDescent="0.2">
      <c r="B325" s="18"/>
      <c r="C325" s="106"/>
      <c r="D325" s="61"/>
      <c r="E325" s="97"/>
      <c r="F325" s="61">
        <v>231481842.19999996</v>
      </c>
      <c r="G325" s="15"/>
      <c r="H325" s="21"/>
      <c r="I325" s="21"/>
      <c r="J325" s="20"/>
      <c r="K325" s="15"/>
      <c r="N325" s="95"/>
      <c r="O325" s="107"/>
    </row>
    <row r="326" spans="2:15" hidden="1" x14ac:dyDescent="0.2">
      <c r="D326" s="145" t="s">
        <v>827</v>
      </c>
      <c r="F326" s="155">
        <f>F327-F325</f>
        <v>7940.6500000059605</v>
      </c>
    </row>
    <row r="327" spans="2:15" hidden="1" x14ac:dyDescent="0.2">
      <c r="F327" s="155">
        <v>231489782.84999996</v>
      </c>
    </row>
    <row r="328" spans="2:15" ht="12.75" hidden="1" customHeight="1" x14ac:dyDescent="0.25">
      <c r="B328" s="18"/>
      <c r="C328" s="106"/>
      <c r="D328" s="145" t="s">
        <v>841</v>
      </c>
      <c r="E328" s="108"/>
      <c r="F328" s="155">
        <f>F329-F327</f>
        <v>3947157.4399999976</v>
      </c>
      <c r="G328" s="15"/>
      <c r="H328" s="16"/>
      <c r="I328" s="16"/>
      <c r="J328" s="19"/>
      <c r="K328" s="15"/>
      <c r="N328" s="128"/>
      <c r="O328" s="123"/>
    </row>
    <row r="329" spans="2:15" hidden="1" x14ac:dyDescent="0.2">
      <c r="F329" s="151">
        <v>235436940.28999996</v>
      </c>
      <c r="H329" s="18"/>
      <c r="I329" s="18"/>
      <c r="J329" s="27"/>
      <c r="K329" s="20"/>
    </row>
    <row r="330" spans="2:15" ht="12.75" hidden="1" customHeight="1" x14ac:dyDescent="0.2">
      <c r="B330" s="18"/>
      <c r="C330" s="15"/>
      <c r="D330" s="145" t="s">
        <v>833</v>
      </c>
      <c r="E330" s="97"/>
      <c r="F330" s="155">
        <f>F331-F329</f>
        <v>77233.759999990463</v>
      </c>
      <c r="G330" s="18"/>
      <c r="H330" s="16"/>
      <c r="I330" s="16"/>
      <c r="J330" s="145"/>
      <c r="K330" s="15"/>
      <c r="N330"/>
      <c r="O330" s="123"/>
    </row>
    <row r="331" spans="2:15" hidden="1" x14ac:dyDescent="0.2">
      <c r="F331" s="16">
        <v>235514174.04999995</v>
      </c>
      <c r="H331" s="18"/>
      <c r="I331" s="18"/>
      <c r="K331" s="20"/>
    </row>
    <row r="332" spans="2:15" hidden="1" x14ac:dyDescent="0.2">
      <c r="D332" s="145" t="s">
        <v>842</v>
      </c>
      <c r="F332" s="155">
        <f>F333-F331</f>
        <v>97216.659999996424</v>
      </c>
      <c r="G332" s="18"/>
      <c r="J332" s="145"/>
      <c r="K332" s="15"/>
    </row>
    <row r="333" spans="2:15" hidden="1" x14ac:dyDescent="0.2">
      <c r="F333" s="16">
        <v>235611390.70999995</v>
      </c>
      <c r="G333" s="15"/>
      <c r="H333" s="120"/>
      <c r="I333" s="120"/>
      <c r="J333" s="17"/>
      <c r="K333" s="15"/>
    </row>
    <row r="334" spans="2:15" hidden="1" x14ac:dyDescent="0.2">
      <c r="D334" s="145" t="s">
        <v>847</v>
      </c>
      <c r="F334" s="155">
        <f>F335-F333</f>
        <v>126155.06999999285</v>
      </c>
    </row>
    <row r="335" spans="2:15" hidden="1" x14ac:dyDescent="0.2">
      <c r="F335" s="155">
        <v>235737545.77999994</v>
      </c>
    </row>
    <row r="336" spans="2:15" hidden="1" x14ac:dyDescent="0.2">
      <c r="D336" s="145" t="s">
        <v>838</v>
      </c>
      <c r="F336" s="155">
        <f>F337-F335</f>
        <v>90810.600000053644</v>
      </c>
    </row>
    <row r="337" spans="1:14" hidden="1" x14ac:dyDescent="0.2">
      <c r="B337" s="159"/>
      <c r="F337" s="25">
        <v>235828356.38</v>
      </c>
    </row>
    <row r="338" spans="1:14" hidden="1" x14ac:dyDescent="0.2">
      <c r="B338" s="160"/>
      <c r="D338" s="145" t="s">
        <v>848</v>
      </c>
      <c r="F338" s="25">
        <f>F339-F337</f>
        <v>181932.38000002503</v>
      </c>
    </row>
    <row r="339" spans="1:14" hidden="1" x14ac:dyDescent="0.2">
      <c r="B339" s="160"/>
      <c r="F339" s="25">
        <v>236010288.76000002</v>
      </c>
    </row>
    <row r="340" spans="1:14" hidden="1" x14ac:dyDescent="0.2">
      <c r="D340" s="145" t="s">
        <v>851</v>
      </c>
      <c r="F340" s="25">
        <f>F341-F339</f>
        <v>859083.71999999881</v>
      </c>
    </row>
    <row r="341" spans="1:14" hidden="1" x14ac:dyDescent="0.2">
      <c r="B341" s="160"/>
      <c r="F341" s="25">
        <v>236869372.48000002</v>
      </c>
    </row>
    <row r="342" spans="1:14" hidden="1" x14ac:dyDescent="0.2">
      <c r="D342" s="145" t="s">
        <v>855</v>
      </c>
      <c r="E342" s="27" t="s">
        <v>859</v>
      </c>
      <c r="F342" s="25">
        <f>F343-F341</f>
        <v>22384.859999984503</v>
      </c>
    </row>
    <row r="343" spans="1:14" hidden="1" x14ac:dyDescent="0.2">
      <c r="B343" s="160"/>
      <c r="D343" s="145"/>
      <c r="F343" s="25">
        <v>236891757.34</v>
      </c>
    </row>
    <row r="344" spans="1:14" hidden="1" x14ac:dyDescent="0.2">
      <c r="A344" s="15"/>
      <c r="B344" s="18"/>
      <c r="C344" s="106"/>
      <c r="D344" s="145" t="s">
        <v>857</v>
      </c>
      <c r="E344" s="27" t="s">
        <v>860</v>
      </c>
      <c r="F344" s="25">
        <f>F345-F343</f>
        <v>658511.67999997735</v>
      </c>
      <c r="G344" s="25" t="s">
        <v>861</v>
      </c>
      <c r="H344" s="20"/>
      <c r="I344" s="20"/>
      <c r="J344" s="76"/>
      <c r="K344" s="21"/>
      <c r="L344" s="21"/>
    </row>
    <row r="345" spans="1:14" hidden="1" x14ac:dyDescent="0.2">
      <c r="A345" s="15"/>
      <c r="B345" s="18"/>
      <c r="C345" s="106"/>
      <c r="D345" s="61"/>
      <c r="F345" s="61">
        <v>237550269.01999998</v>
      </c>
      <c r="G345" s="15"/>
      <c r="H345" s="20"/>
      <c r="I345" s="20"/>
      <c r="J345" s="76"/>
      <c r="K345" s="21"/>
      <c r="L345" s="21"/>
    </row>
    <row r="346" spans="1:14" ht="12.6" hidden="1" customHeight="1" x14ac:dyDescent="0.2">
      <c r="B346" s="18"/>
      <c r="C346" s="106"/>
      <c r="D346" s="142" t="s">
        <v>862</v>
      </c>
      <c r="E346" s="27" t="s">
        <v>863</v>
      </c>
      <c r="F346" s="25">
        <f>F347-F345</f>
        <v>80280.130000025034</v>
      </c>
      <c r="G346" s="15"/>
      <c r="H346" s="21"/>
      <c r="I346" s="21"/>
      <c r="J346" s="20"/>
      <c r="K346" s="15"/>
    </row>
    <row r="347" spans="1:14" hidden="1" x14ac:dyDescent="0.2">
      <c r="F347" s="144">
        <v>237630549.15000001</v>
      </c>
      <c r="G347" s="15"/>
    </row>
    <row r="348" spans="1:14" hidden="1" x14ac:dyDescent="0.2">
      <c r="B348" s="18"/>
      <c r="C348" s="106"/>
      <c r="D348" s="142" t="s">
        <v>872</v>
      </c>
      <c r="E348" s="27" t="s">
        <v>873</v>
      </c>
      <c r="F348" s="25">
        <f>F349-F347</f>
        <v>125780</v>
      </c>
      <c r="G348" s="15"/>
      <c r="H348" s="16"/>
      <c r="I348" s="16"/>
      <c r="J348" s="20"/>
      <c r="K348" s="15"/>
    </row>
    <row r="349" spans="1:14" hidden="1" x14ac:dyDescent="0.2">
      <c r="B349" s="18"/>
      <c r="C349" s="15"/>
      <c r="F349" s="151">
        <v>237756329.15000001</v>
      </c>
      <c r="H349" s="16"/>
      <c r="I349" s="16"/>
      <c r="J349" s="16"/>
      <c r="K349" s="15"/>
      <c r="M349" s="76"/>
      <c r="N349" s="21"/>
    </row>
    <row r="350" spans="1:14" hidden="1" x14ac:dyDescent="0.2">
      <c r="D350" s="142" t="s">
        <v>882</v>
      </c>
      <c r="E350" s="27" t="s">
        <v>879</v>
      </c>
      <c r="F350" s="25">
        <f>F351-F349</f>
        <v>17957.530000001192</v>
      </c>
      <c r="H350" s="16"/>
      <c r="I350" s="16"/>
      <c r="J350" s="27"/>
      <c r="K350" s="20"/>
      <c r="N350" s="158"/>
    </row>
    <row r="351" spans="1:14" hidden="1" x14ac:dyDescent="0.2">
      <c r="B351" s="18"/>
      <c r="C351" s="106"/>
      <c r="D351" s="61"/>
      <c r="F351" s="61">
        <v>237774286.68000001</v>
      </c>
      <c r="G351" s="18"/>
      <c r="H351" s="16"/>
      <c r="I351" s="16"/>
      <c r="J351" s="17"/>
      <c r="K351" s="15"/>
      <c r="M351" s="76"/>
      <c r="N351" s="21"/>
    </row>
    <row r="352" spans="1:14" hidden="1" x14ac:dyDescent="0.2">
      <c r="D352" s="161" t="s">
        <v>902</v>
      </c>
      <c r="E352" s="27" t="s">
        <v>859</v>
      </c>
      <c r="F352" s="25">
        <f>F353-F351</f>
        <v>356981.40999999642</v>
      </c>
      <c r="H352" s="18"/>
      <c r="I352" s="18"/>
      <c r="J352" s="27"/>
      <c r="K352" s="20"/>
    </row>
    <row r="353" spans="2:15" ht="12.75" hidden="1" customHeight="1" x14ac:dyDescent="0.2">
      <c r="B353" s="18"/>
      <c r="C353" s="15"/>
      <c r="D353" s="142"/>
      <c r="F353" s="61">
        <v>238131268.09</v>
      </c>
      <c r="G353" s="121"/>
      <c r="H353" s="16"/>
      <c r="I353" s="16"/>
      <c r="J353" s="17"/>
      <c r="K353" s="15"/>
      <c r="M353" s="76"/>
      <c r="N353" s="21"/>
      <c r="O353" s="123"/>
    </row>
    <row r="354" spans="2:15" hidden="1" x14ac:dyDescent="0.2">
      <c r="B354" s="18"/>
      <c r="C354" s="15"/>
      <c r="D354" s="63" t="s">
        <v>903</v>
      </c>
      <c r="E354" s="164" t="s">
        <v>893</v>
      </c>
      <c r="F354" s="25">
        <f>F355-F353</f>
        <v>505639.58000001311</v>
      </c>
      <c r="G354" s="15"/>
      <c r="H354" s="16"/>
      <c r="I354" s="16"/>
      <c r="J354" s="17"/>
      <c r="K354" s="15"/>
      <c r="M354" s="76"/>
      <c r="N354" s="21"/>
    </row>
    <row r="355" spans="2:15" hidden="1" x14ac:dyDescent="0.2">
      <c r="D355" s="24"/>
      <c r="F355" s="151">
        <v>238636907.67000002</v>
      </c>
      <c r="G355" s="151"/>
      <c r="H355" s="18"/>
      <c r="I355" s="18"/>
      <c r="J355" s="27"/>
      <c r="K355" s="20"/>
      <c r="N355" s="158"/>
    </row>
    <row r="356" spans="2:15" hidden="1" x14ac:dyDescent="0.2">
      <c r="B356" s="18"/>
      <c r="C356" s="106"/>
      <c r="D356" s="142" t="s">
        <v>901</v>
      </c>
      <c r="E356" s="27" t="s">
        <v>898</v>
      </c>
      <c r="F356" s="25">
        <f>F357-F355</f>
        <v>198023.69999998808</v>
      </c>
      <c r="J356" s="71"/>
      <c r="K356" s="15"/>
      <c r="M356" s="76"/>
      <c r="N356" s="21"/>
    </row>
    <row r="357" spans="2:15" hidden="1" x14ac:dyDescent="0.2">
      <c r="B357" s="18"/>
      <c r="C357" s="15"/>
      <c r="D357" s="61"/>
      <c r="F357" s="61">
        <v>238834931.37</v>
      </c>
      <c r="G357" s="61"/>
      <c r="H357" s="16"/>
      <c r="I357" s="16"/>
      <c r="J357" s="17"/>
      <c r="K357" s="15"/>
      <c r="M357" s="76"/>
      <c r="N357" s="21"/>
    </row>
    <row r="358" spans="2:15" hidden="1" x14ac:dyDescent="0.2">
      <c r="D358" s="23" t="s">
        <v>909</v>
      </c>
      <c r="E358" s="164" t="s">
        <v>910</v>
      </c>
      <c r="F358" s="25">
        <f>F359-F357</f>
        <v>318878.15999996662</v>
      </c>
    </row>
    <row r="359" spans="2:15" hidden="1" x14ac:dyDescent="0.2">
      <c r="F359" s="151">
        <v>239153809.52999997</v>
      </c>
    </row>
    <row r="360" spans="2:15" hidden="1" x14ac:dyDescent="0.2">
      <c r="D360" s="142" t="s">
        <v>904</v>
      </c>
      <c r="E360" s="27" t="s">
        <v>898</v>
      </c>
      <c r="F360" s="25">
        <f>F361-F359</f>
        <v>53727</v>
      </c>
    </row>
    <row r="361" spans="2:15" hidden="1" x14ac:dyDescent="0.2">
      <c r="F361" s="151">
        <v>239207536.52999997</v>
      </c>
      <c r="G361" s="151"/>
      <c r="H361" s="16"/>
      <c r="I361" s="16"/>
    </row>
    <row r="362" spans="2:15" hidden="1" x14ac:dyDescent="0.2">
      <c r="D362" s="24" t="s">
        <v>906</v>
      </c>
      <c r="E362" s="27" t="s">
        <v>905</v>
      </c>
      <c r="F362" s="25">
        <f>F363-F361</f>
        <v>65541.729999989271</v>
      </c>
    </row>
    <row r="363" spans="2:15" hidden="1" x14ac:dyDescent="0.2">
      <c r="F363" s="151">
        <v>239273078.25999996</v>
      </c>
      <c r="G363" s="151"/>
    </row>
    <row r="364" spans="2:15" hidden="1" x14ac:dyDescent="0.2">
      <c r="D364" s="170" t="s">
        <v>908</v>
      </c>
      <c r="E364" s="27" t="s">
        <v>873</v>
      </c>
      <c r="F364" s="25">
        <f>F365-F363</f>
        <v>24285.15000000596</v>
      </c>
    </row>
    <row r="365" spans="2:15" hidden="1" x14ac:dyDescent="0.2">
      <c r="B365" s="160"/>
      <c r="C365" s="15"/>
      <c r="D365" s="15"/>
      <c r="F365" s="151">
        <v>239297363.40999997</v>
      </c>
      <c r="G365" s="151"/>
    </row>
    <row r="366" spans="2:15" hidden="1" x14ac:dyDescent="0.2">
      <c r="D366" s="24" t="s">
        <v>914</v>
      </c>
      <c r="E366" s="27" t="s">
        <v>915</v>
      </c>
      <c r="F366" s="25">
        <f>F367-F365</f>
        <v>107598.36999997497</v>
      </c>
    </row>
    <row r="367" spans="2:15" hidden="1" x14ac:dyDescent="0.2">
      <c r="D367" s="24"/>
      <c r="F367" s="151">
        <v>239404961.77999994</v>
      </c>
    </row>
    <row r="368" spans="2:15" hidden="1" x14ac:dyDescent="0.2">
      <c r="D368" s="24" t="s">
        <v>918</v>
      </c>
      <c r="E368" s="164" t="s">
        <v>921</v>
      </c>
      <c r="F368" s="25">
        <f>F369-F367</f>
        <v>1410471.280000031</v>
      </c>
    </row>
    <row r="369" spans="4:9" hidden="1" x14ac:dyDescent="0.2">
      <c r="D369" s="24"/>
      <c r="F369" s="151">
        <v>240815433.05999997</v>
      </c>
    </row>
    <row r="370" spans="4:9" hidden="1" x14ac:dyDescent="0.2">
      <c r="D370" s="62" t="s">
        <v>922</v>
      </c>
      <c r="E370" s="27" t="s">
        <v>859</v>
      </c>
      <c r="F370" s="25">
        <f>F371-F369</f>
        <v>256293.71999999881</v>
      </c>
    </row>
    <row r="371" spans="4:9" hidden="1" x14ac:dyDescent="0.2">
      <c r="D371" s="24"/>
      <c r="F371" s="151">
        <v>241071726.77999997</v>
      </c>
    </row>
    <row r="372" spans="4:9" hidden="1" x14ac:dyDescent="0.2">
      <c r="D372" s="174" t="s">
        <v>930</v>
      </c>
      <c r="E372" s="164" t="s">
        <v>915</v>
      </c>
      <c r="F372" s="25">
        <f>F373-F371</f>
        <v>1497485.6600000262</v>
      </c>
    </row>
    <row r="373" spans="4:9" hidden="1" x14ac:dyDescent="0.2">
      <c r="D373" s="24"/>
      <c r="F373" s="151">
        <v>242569212.44</v>
      </c>
    </row>
    <row r="374" spans="4:9" hidden="1" x14ac:dyDescent="0.2">
      <c r="D374" s="174" t="s">
        <v>933</v>
      </c>
      <c r="E374" s="27" t="s">
        <v>873</v>
      </c>
      <c r="F374" s="25">
        <f>F375-F373</f>
        <v>8083.2000000178814</v>
      </c>
    </row>
    <row r="375" spans="4:9" hidden="1" x14ac:dyDescent="0.2">
      <c r="D375" s="24"/>
      <c r="F375" s="151">
        <v>242577295.64000002</v>
      </c>
    </row>
    <row r="376" spans="4:9" hidden="1" x14ac:dyDescent="0.2">
      <c r="D376" s="23" t="s">
        <v>935</v>
      </c>
      <c r="E376" s="164" t="s">
        <v>905</v>
      </c>
      <c r="F376" s="25">
        <f>F377-F375</f>
        <v>699.69999998807907</v>
      </c>
    </row>
    <row r="377" spans="4:9" hidden="1" x14ac:dyDescent="0.2">
      <c r="D377" s="24"/>
      <c r="F377" s="151">
        <v>242577995.34</v>
      </c>
    </row>
    <row r="378" spans="4:9" hidden="1" x14ac:dyDescent="0.2">
      <c r="D378" s="23" t="s">
        <v>941</v>
      </c>
      <c r="E378" s="164" t="s">
        <v>859</v>
      </c>
      <c r="F378" s="25">
        <f>F379-F377</f>
        <v>528344.6099999845</v>
      </c>
    </row>
    <row r="379" spans="4:9" hidden="1" x14ac:dyDescent="0.2">
      <c r="D379" s="24"/>
      <c r="F379" s="151">
        <v>243106339.94999999</v>
      </c>
    </row>
    <row r="380" spans="4:9" hidden="1" x14ac:dyDescent="0.2">
      <c r="D380" s="23" t="s">
        <v>942</v>
      </c>
      <c r="E380" s="27" t="s">
        <v>860</v>
      </c>
      <c r="F380" s="25">
        <f>F381-F379</f>
        <v>2674119.099999994</v>
      </c>
      <c r="H380" s="27">
        <f>F380+F378+F376+F374+F372</f>
        <v>4708732.2700000107</v>
      </c>
      <c r="I380" s="127" t="s">
        <v>972</v>
      </c>
    </row>
    <row r="381" spans="4:9" hidden="1" x14ac:dyDescent="0.2">
      <c r="D381" s="24"/>
      <c r="E381" s="175"/>
      <c r="F381" s="151">
        <v>245780459.04999998</v>
      </c>
    </row>
    <row r="382" spans="4:9" hidden="1" x14ac:dyDescent="0.2">
      <c r="D382" s="23" t="s">
        <v>964</v>
      </c>
      <c r="E382" s="27" t="s">
        <v>905</v>
      </c>
      <c r="F382" s="25">
        <f>F383-F381</f>
        <v>120163.68999999762</v>
      </c>
    </row>
    <row r="383" spans="4:9" hidden="1" x14ac:dyDescent="0.2">
      <c r="D383" s="24"/>
      <c r="F383" s="151">
        <v>245900622.73999998</v>
      </c>
    </row>
    <row r="384" spans="4:9" hidden="1" x14ac:dyDescent="0.2">
      <c r="D384" s="23" t="s">
        <v>965</v>
      </c>
      <c r="E384" s="164" t="s">
        <v>860</v>
      </c>
      <c r="F384" s="25">
        <f>F385-F383</f>
        <v>323078.14999997616</v>
      </c>
    </row>
    <row r="385" spans="4:9" hidden="1" x14ac:dyDescent="0.2">
      <c r="D385" s="24"/>
      <c r="F385" s="151">
        <v>246223700.88999996</v>
      </c>
    </row>
    <row r="386" spans="4:9" hidden="1" x14ac:dyDescent="0.2">
      <c r="D386" s="23" t="s">
        <v>970</v>
      </c>
      <c r="E386" s="164" t="s">
        <v>898</v>
      </c>
      <c r="F386" s="25">
        <f>F387-F385</f>
        <v>553611.40000000596</v>
      </c>
      <c r="I386" s="127"/>
    </row>
    <row r="387" spans="4:9" hidden="1" x14ac:dyDescent="0.2">
      <c r="D387" s="24"/>
      <c r="F387" s="151">
        <v>246777312.28999996</v>
      </c>
    </row>
    <row r="388" spans="4:9" hidden="1" x14ac:dyDescent="0.2">
      <c r="D388" s="24" t="s">
        <v>973</v>
      </c>
      <c r="E388" s="27" t="s">
        <v>859</v>
      </c>
      <c r="F388" s="25">
        <f>F389-F387</f>
        <v>92427.600000023842</v>
      </c>
      <c r="H388" s="27">
        <f>F386+F384+F382+F388</f>
        <v>1089280.8400000036</v>
      </c>
      <c r="I388" s="127" t="s">
        <v>971</v>
      </c>
    </row>
    <row r="389" spans="4:9" hidden="1" x14ac:dyDescent="0.2">
      <c r="D389" s="24"/>
      <c r="F389" s="151">
        <v>246869739.88999999</v>
      </c>
    </row>
    <row r="390" spans="4:9" hidden="1" x14ac:dyDescent="0.2">
      <c r="D390" s="23" t="s">
        <v>980</v>
      </c>
      <c r="E390" s="164" t="s">
        <v>873</v>
      </c>
      <c r="F390" s="25">
        <f>F391-F389</f>
        <v>107834.84999999404</v>
      </c>
    </row>
    <row r="391" spans="4:9" hidden="1" x14ac:dyDescent="0.2">
      <c r="D391" s="24"/>
      <c r="F391" s="151">
        <v>246977574.73999998</v>
      </c>
    </row>
    <row r="392" spans="4:9" hidden="1" x14ac:dyDescent="0.2">
      <c r="D392" s="23" t="s">
        <v>982</v>
      </c>
      <c r="E392" s="164" t="s">
        <v>898</v>
      </c>
      <c r="F392" s="25">
        <f>F393-F391</f>
        <v>31097.700000017881</v>
      </c>
    </row>
    <row r="393" spans="4:9" hidden="1" x14ac:dyDescent="0.2">
      <c r="D393" s="24"/>
      <c r="F393" s="151">
        <v>247008672.44</v>
      </c>
    </row>
    <row r="394" spans="4:9" hidden="1" x14ac:dyDescent="0.2">
      <c r="D394" s="23" t="s">
        <v>984</v>
      </c>
      <c r="E394" s="164" t="s">
        <v>915</v>
      </c>
      <c r="F394" s="25">
        <f>F395-F393</f>
        <v>622158.09999999404</v>
      </c>
    </row>
    <row r="395" spans="4:9" hidden="1" x14ac:dyDescent="0.2">
      <c r="D395" s="24"/>
      <c r="F395" s="151">
        <v>247630830.53999999</v>
      </c>
    </row>
    <row r="396" spans="4:9" hidden="1" x14ac:dyDescent="0.2">
      <c r="D396" s="23" t="s">
        <v>988</v>
      </c>
      <c r="E396" s="164" t="s">
        <v>859</v>
      </c>
      <c r="F396" s="25">
        <f>F397-F395</f>
        <v>770031.18000000715</v>
      </c>
    </row>
    <row r="397" spans="4:9" hidden="1" x14ac:dyDescent="0.2">
      <c r="D397" s="24"/>
      <c r="F397" s="151">
        <v>248400861.72</v>
      </c>
    </row>
    <row r="398" spans="4:9" hidden="1" x14ac:dyDescent="0.2">
      <c r="D398" s="23" t="s">
        <v>989</v>
      </c>
      <c r="E398" s="164" t="s">
        <v>860</v>
      </c>
      <c r="F398" s="25">
        <f>F399-F397</f>
        <v>2414115.6700000167</v>
      </c>
      <c r="H398" s="27">
        <f>F390+F392+F394+F396+F398</f>
        <v>3945237.5000000298</v>
      </c>
      <c r="I398" s="182" t="s">
        <v>994</v>
      </c>
    </row>
    <row r="399" spans="4:9" hidden="1" x14ac:dyDescent="0.2">
      <c r="D399" s="24"/>
      <c r="F399" s="151">
        <v>250814977.39000002</v>
      </c>
    </row>
    <row r="400" spans="4:9" hidden="1" x14ac:dyDescent="0.2">
      <c r="D400" s="23" t="s">
        <v>995</v>
      </c>
      <c r="E400" s="164" t="s">
        <v>860</v>
      </c>
      <c r="F400" s="151">
        <f>F401-F399</f>
        <v>-149177.97999998927</v>
      </c>
    </row>
    <row r="401" spans="4:7" hidden="1" x14ac:dyDescent="0.2">
      <c r="D401" s="24"/>
      <c r="F401" s="151">
        <v>250665799.41000003</v>
      </c>
    </row>
    <row r="402" spans="4:7" hidden="1" x14ac:dyDescent="0.2">
      <c r="D402" s="23" t="s">
        <v>997</v>
      </c>
      <c r="E402" s="164" t="s">
        <v>898</v>
      </c>
      <c r="F402" s="151">
        <f>F403-F401</f>
        <v>82835.019999980927</v>
      </c>
    </row>
    <row r="403" spans="4:7" hidden="1" x14ac:dyDescent="0.2">
      <c r="D403" s="24"/>
      <c r="F403" s="151">
        <v>250748634.43000001</v>
      </c>
    </row>
    <row r="404" spans="4:7" hidden="1" x14ac:dyDescent="0.2">
      <c r="D404" s="23" t="s">
        <v>999</v>
      </c>
      <c r="E404" s="164" t="s">
        <v>915</v>
      </c>
      <c r="F404" s="151">
        <f>F405-F403</f>
        <v>327382.75</v>
      </c>
    </row>
    <row r="405" spans="4:7" hidden="1" x14ac:dyDescent="0.2">
      <c r="D405" s="24"/>
      <c r="F405" s="151">
        <v>251076017.18000001</v>
      </c>
    </row>
    <row r="406" spans="4:7" hidden="1" x14ac:dyDescent="0.2">
      <c r="D406" s="23" t="s">
        <v>1002</v>
      </c>
      <c r="E406" s="164" t="s">
        <v>879</v>
      </c>
      <c r="F406" s="151">
        <f>F407-F405</f>
        <v>517806.90000000596</v>
      </c>
    </row>
    <row r="407" spans="4:7" hidden="1" x14ac:dyDescent="0.2">
      <c r="D407" s="24"/>
      <c r="F407" s="151">
        <v>251593824.08000001</v>
      </c>
    </row>
    <row r="408" spans="4:7" hidden="1" x14ac:dyDescent="0.2">
      <c r="D408" s="23" t="s">
        <v>1010</v>
      </c>
      <c r="E408" s="164" t="s">
        <v>1011</v>
      </c>
      <c r="F408" s="151">
        <f>F409-F407</f>
        <v>1873955.2099999785</v>
      </c>
    </row>
    <row r="409" spans="4:7" hidden="1" x14ac:dyDescent="0.2">
      <c r="D409" s="24"/>
      <c r="F409" s="151">
        <v>253467779.28999999</v>
      </c>
    </row>
    <row r="410" spans="4:7" hidden="1" x14ac:dyDescent="0.2">
      <c r="D410" s="23" t="s">
        <v>1013</v>
      </c>
      <c r="E410" s="164" t="s">
        <v>860</v>
      </c>
      <c r="F410" s="151">
        <f>F411-F409</f>
        <v>23575.200000017881</v>
      </c>
    </row>
    <row r="411" spans="4:7" hidden="1" x14ac:dyDescent="0.2">
      <c r="D411" s="24"/>
      <c r="F411" s="151">
        <v>253491354.49000001</v>
      </c>
    </row>
    <row r="412" spans="4:7" hidden="1" x14ac:dyDescent="0.2">
      <c r="D412" s="23" t="s">
        <v>1015</v>
      </c>
      <c r="E412" s="27" t="s">
        <v>859</v>
      </c>
      <c r="F412" s="151">
        <f>F413-F411</f>
        <v>138954.1099999845</v>
      </c>
    </row>
    <row r="413" spans="4:7" hidden="1" x14ac:dyDescent="0.2">
      <c r="D413" s="24"/>
      <c r="F413" s="151">
        <v>253630308.59999999</v>
      </c>
    </row>
    <row r="414" spans="4:7" hidden="1" x14ac:dyDescent="0.2">
      <c r="D414" s="24" t="s">
        <v>1032</v>
      </c>
      <c r="E414" s="27" t="s">
        <v>1033</v>
      </c>
      <c r="F414" s="151">
        <f>F415-F413</f>
        <v>418700</v>
      </c>
      <c r="G414" s="185"/>
    </row>
    <row r="415" spans="4:7" hidden="1" x14ac:dyDescent="0.2">
      <c r="F415" s="151">
        <v>254049008.59999999</v>
      </c>
    </row>
    <row r="416" spans="4:7" hidden="1" x14ac:dyDescent="0.2">
      <c r="D416" s="24" t="s">
        <v>1034</v>
      </c>
      <c r="E416" s="27" t="s">
        <v>1036</v>
      </c>
      <c r="F416" s="151">
        <f>F417-F415</f>
        <v>2604111.9300000072</v>
      </c>
    </row>
    <row r="417" spans="2:7" hidden="1" x14ac:dyDescent="0.2">
      <c r="F417" s="151">
        <v>256653120.53</v>
      </c>
    </row>
    <row r="418" spans="2:7" hidden="1" x14ac:dyDescent="0.2">
      <c r="D418" s="24" t="s">
        <v>1035</v>
      </c>
      <c r="E418" s="27" t="s">
        <v>915</v>
      </c>
      <c r="F418" s="151">
        <f>F419-F417</f>
        <v>350404.65000000596</v>
      </c>
    </row>
    <row r="419" spans="2:7" hidden="1" x14ac:dyDescent="0.2">
      <c r="B419" s="160">
        <f>B39-B40</f>
        <v>12666240</v>
      </c>
      <c r="C419" s="18" t="s">
        <v>1096</v>
      </c>
      <c r="D419" s="24"/>
      <c r="F419" s="151">
        <v>257003525.18000001</v>
      </c>
    </row>
    <row r="420" spans="2:7" hidden="1" x14ac:dyDescent="0.2">
      <c r="D420" s="23" t="s">
        <v>1045</v>
      </c>
      <c r="E420" s="27" t="s">
        <v>1043</v>
      </c>
      <c r="F420" s="151">
        <f>F421-F419</f>
        <v>222756.82999998331</v>
      </c>
    </row>
    <row r="421" spans="2:7" hidden="1" x14ac:dyDescent="0.2">
      <c r="F421" s="151">
        <v>257226282.00999999</v>
      </c>
    </row>
    <row r="422" spans="2:7" hidden="1" x14ac:dyDescent="0.2">
      <c r="D422" s="24" t="s">
        <v>1044</v>
      </c>
      <c r="E422" s="27" t="s">
        <v>860</v>
      </c>
      <c r="F422" s="151">
        <f>F423-F421</f>
        <v>260207.96999999881</v>
      </c>
    </row>
    <row r="423" spans="2:7" hidden="1" x14ac:dyDescent="0.2">
      <c r="D423" s="24"/>
      <c r="F423" s="151">
        <v>257486489.97999999</v>
      </c>
    </row>
    <row r="424" spans="2:7" hidden="1" x14ac:dyDescent="0.2">
      <c r="D424" s="24" t="s">
        <v>1049</v>
      </c>
      <c r="E424" s="27" t="s">
        <v>915</v>
      </c>
      <c r="F424" s="151">
        <f>F425-F423</f>
        <v>876833.93999999762</v>
      </c>
    </row>
    <row r="425" spans="2:7" hidden="1" x14ac:dyDescent="0.2">
      <c r="D425" s="24"/>
      <c r="F425" s="151">
        <v>258363323.91999999</v>
      </c>
    </row>
    <row r="426" spans="2:7" hidden="1" x14ac:dyDescent="0.2">
      <c r="D426" s="24" t="s">
        <v>1060</v>
      </c>
      <c r="E426" s="27" t="s">
        <v>1059</v>
      </c>
      <c r="F426" s="151">
        <f>F427-F425</f>
        <v>22265.399999976158</v>
      </c>
      <c r="G426" s="185" t="s">
        <v>1061</v>
      </c>
    </row>
    <row r="427" spans="2:7" hidden="1" x14ac:dyDescent="0.2">
      <c r="D427" s="24"/>
      <c r="F427" s="151">
        <v>258385589.31999996</v>
      </c>
    </row>
    <row r="428" spans="2:7" hidden="1" x14ac:dyDescent="0.2">
      <c r="D428" s="23" t="s">
        <v>1069</v>
      </c>
      <c r="E428" s="164" t="s">
        <v>1066</v>
      </c>
      <c r="F428" s="151">
        <f>F429-F427</f>
        <v>229037.32000002265</v>
      </c>
    </row>
    <row r="429" spans="2:7" hidden="1" x14ac:dyDescent="0.2">
      <c r="D429" s="24"/>
      <c r="F429" s="151">
        <v>258614626.63999999</v>
      </c>
    </row>
    <row r="430" spans="2:7" hidden="1" x14ac:dyDescent="0.2">
      <c r="D430" s="24" t="s">
        <v>1070</v>
      </c>
      <c r="E430" s="27" t="s">
        <v>915</v>
      </c>
      <c r="F430" s="151">
        <f>F431-F429</f>
        <v>2759.3100000023842</v>
      </c>
    </row>
    <row r="431" spans="2:7" hidden="1" x14ac:dyDescent="0.2">
      <c r="D431" s="24"/>
      <c r="F431" s="151">
        <v>258617385.94999999</v>
      </c>
    </row>
    <row r="432" spans="2:7" hidden="1" x14ac:dyDescent="0.2">
      <c r="D432" s="24" t="s">
        <v>1093</v>
      </c>
      <c r="E432" s="27" t="s">
        <v>860</v>
      </c>
      <c r="F432" s="151">
        <f>F433-F431</f>
        <v>249442.59999999404</v>
      </c>
    </row>
    <row r="433" spans="4:7" hidden="1" x14ac:dyDescent="0.2">
      <c r="D433" s="24"/>
      <c r="F433" s="151">
        <v>258866828.54999998</v>
      </c>
    </row>
    <row r="434" spans="4:7" hidden="1" x14ac:dyDescent="0.2">
      <c r="D434" s="24" t="s">
        <v>1094</v>
      </c>
      <c r="E434" s="27" t="s">
        <v>905</v>
      </c>
      <c r="F434" s="151">
        <f>F435-F433</f>
        <v>4907.1999999880791</v>
      </c>
    </row>
    <row r="435" spans="4:7" hidden="1" x14ac:dyDescent="0.2">
      <c r="D435" s="24"/>
      <c r="F435" s="151">
        <v>258871735.74999997</v>
      </c>
    </row>
    <row r="436" spans="4:7" hidden="1" x14ac:dyDescent="0.2">
      <c r="D436" s="24" t="s">
        <v>1100</v>
      </c>
      <c r="E436" s="27" t="s">
        <v>915</v>
      </c>
      <c r="F436" s="151">
        <f>F437-F435</f>
        <v>637097.20000001788</v>
      </c>
    </row>
    <row r="437" spans="4:7" hidden="1" x14ac:dyDescent="0.2">
      <c r="D437" s="24"/>
      <c r="F437" s="151">
        <v>259508832.94999999</v>
      </c>
    </row>
    <row r="438" spans="4:7" hidden="1" x14ac:dyDescent="0.2">
      <c r="D438" s="24" t="s">
        <v>1105</v>
      </c>
      <c r="E438" s="27" t="s">
        <v>859</v>
      </c>
      <c r="F438" s="151">
        <f>F439-F437</f>
        <v>89405.330000013113</v>
      </c>
    </row>
    <row r="439" spans="4:7" hidden="1" x14ac:dyDescent="0.2">
      <c r="D439" s="24"/>
      <c r="F439" s="151">
        <v>259598238.28</v>
      </c>
    </row>
    <row r="440" spans="4:7" hidden="1" x14ac:dyDescent="0.2">
      <c r="D440" s="24" t="s">
        <v>1111</v>
      </c>
      <c r="E440" s="27" t="s">
        <v>859</v>
      </c>
      <c r="F440" s="151">
        <f>F441-F439</f>
        <v>84367.399999976158</v>
      </c>
    </row>
    <row r="441" spans="4:7" hidden="1" x14ac:dyDescent="0.2">
      <c r="D441" s="24"/>
      <c r="F441" s="151">
        <v>259682605.67999998</v>
      </c>
    </row>
    <row r="442" spans="4:7" hidden="1" x14ac:dyDescent="0.2">
      <c r="D442" s="24" t="s">
        <v>1112</v>
      </c>
      <c r="E442" s="27" t="s">
        <v>1036</v>
      </c>
      <c r="F442" s="151">
        <f>F443-F441</f>
        <v>3172140.0800000429</v>
      </c>
    </row>
    <row r="443" spans="4:7" hidden="1" x14ac:dyDescent="0.2">
      <c r="D443" s="24"/>
      <c r="F443" s="151">
        <v>262854745.76000002</v>
      </c>
    </row>
    <row r="444" spans="4:7" hidden="1" x14ac:dyDescent="0.2">
      <c r="D444" s="23" t="s">
        <v>1121</v>
      </c>
      <c r="E444" s="164" t="s">
        <v>859</v>
      </c>
      <c r="F444" s="151">
        <f>F445-F443</f>
        <v>-272467.43999999762</v>
      </c>
      <c r="G444" s="196"/>
    </row>
    <row r="445" spans="4:7" hidden="1" x14ac:dyDescent="0.2">
      <c r="D445" s="24"/>
      <c r="F445" s="151">
        <v>262582278.32000002</v>
      </c>
    </row>
    <row r="446" spans="4:7" hidden="1" x14ac:dyDescent="0.2">
      <c r="D446" s="23" t="s">
        <v>1189</v>
      </c>
      <c r="E446" s="164" t="s">
        <v>1167</v>
      </c>
      <c r="F446" s="151">
        <f>F447-F445</f>
        <v>5336626.7399999797</v>
      </c>
    </row>
    <row r="447" spans="4:7" hidden="1" x14ac:dyDescent="0.2">
      <c r="D447" s="24"/>
      <c r="F447" s="155">
        <v>267918905.06</v>
      </c>
    </row>
    <row r="448" spans="4:7" hidden="1" x14ac:dyDescent="0.2">
      <c r="D448" s="24" t="s">
        <v>1168</v>
      </c>
      <c r="E448" s="27" t="s">
        <v>878</v>
      </c>
      <c r="F448" s="151">
        <f>F449-F447</f>
        <v>391970</v>
      </c>
    </row>
    <row r="449" spans="2:6" hidden="1" x14ac:dyDescent="0.2">
      <c r="D449" s="24"/>
      <c r="F449" s="151">
        <v>268310875.06</v>
      </c>
    </row>
    <row r="450" spans="2:6" hidden="1" x14ac:dyDescent="0.2">
      <c r="D450" s="24" t="s">
        <v>1173</v>
      </c>
      <c r="E450" s="27" t="s">
        <v>898</v>
      </c>
      <c r="F450" s="151">
        <f>F451-F449</f>
        <v>28585.879999995232</v>
      </c>
    </row>
    <row r="451" spans="2:6" hidden="1" x14ac:dyDescent="0.2">
      <c r="B451" s="228"/>
      <c r="C451" s="15"/>
      <c r="D451" s="24"/>
      <c r="F451" s="151">
        <v>268339460.94</v>
      </c>
    </row>
    <row r="452" spans="2:6" hidden="1" x14ac:dyDescent="0.2">
      <c r="D452" s="24" t="s">
        <v>1174</v>
      </c>
      <c r="E452" s="27" t="s">
        <v>915</v>
      </c>
      <c r="F452" s="151">
        <f>F453-F451</f>
        <v>277998.8599999547</v>
      </c>
    </row>
    <row r="453" spans="2:6" hidden="1" x14ac:dyDescent="0.2">
      <c r="D453" s="24"/>
      <c r="F453" s="151">
        <v>268617459.79999995</v>
      </c>
    </row>
    <row r="454" spans="2:6" hidden="1" x14ac:dyDescent="0.2">
      <c r="D454" s="24" t="s">
        <v>1177</v>
      </c>
      <c r="E454" s="27" t="s">
        <v>879</v>
      </c>
      <c r="F454" s="151">
        <f>F455-F453</f>
        <v>426739.68000000715</v>
      </c>
    </row>
    <row r="455" spans="2:6" hidden="1" x14ac:dyDescent="0.2">
      <c r="D455" s="24"/>
      <c r="F455" s="151">
        <v>269044199.47999996</v>
      </c>
    </row>
    <row r="456" spans="2:6" hidden="1" x14ac:dyDescent="0.2">
      <c r="D456" s="24" t="s">
        <v>1178</v>
      </c>
      <c r="E456" s="27" t="s">
        <v>859</v>
      </c>
      <c r="F456" s="151">
        <f>F457-F455</f>
        <v>61531.949999988079</v>
      </c>
    </row>
    <row r="457" spans="2:6" hidden="1" x14ac:dyDescent="0.2">
      <c r="D457" s="24"/>
      <c r="F457" s="151">
        <v>269105731.42999995</v>
      </c>
    </row>
    <row r="458" spans="2:6" hidden="1" x14ac:dyDescent="0.2">
      <c r="D458" s="24" t="s">
        <v>1186</v>
      </c>
      <c r="E458" s="27" t="s">
        <v>905</v>
      </c>
      <c r="F458" s="151">
        <f>F459-F457</f>
        <v>13177.950000047684</v>
      </c>
    </row>
    <row r="459" spans="2:6" hidden="1" x14ac:dyDescent="0.2">
      <c r="D459" s="24"/>
      <c r="F459" s="151">
        <v>269118909.38</v>
      </c>
    </row>
    <row r="460" spans="2:6" ht="15" hidden="1" x14ac:dyDescent="0.2">
      <c r="D460" s="223" t="s">
        <v>1190</v>
      </c>
      <c r="E460" s="164" t="s">
        <v>860</v>
      </c>
      <c r="F460" s="151">
        <f>F461-F459</f>
        <v>10590.100000023842</v>
      </c>
    </row>
    <row r="461" spans="2:6" hidden="1" x14ac:dyDescent="0.2">
      <c r="D461" s="24"/>
      <c r="F461" s="151">
        <v>269129499.48000002</v>
      </c>
    </row>
    <row r="462" spans="2:6" hidden="1" x14ac:dyDescent="0.2">
      <c r="D462" s="24" t="s">
        <v>1227</v>
      </c>
      <c r="E462" s="27" t="s">
        <v>1206</v>
      </c>
      <c r="F462" s="151">
        <f>F463-F461</f>
        <v>105202.11000001431</v>
      </c>
    </row>
    <row r="463" spans="2:6" hidden="1" x14ac:dyDescent="0.2">
      <c r="D463" s="24"/>
      <c r="F463" s="151">
        <v>269234701.59000003</v>
      </c>
    </row>
    <row r="464" spans="2:6" hidden="1" x14ac:dyDescent="0.2">
      <c r="D464" s="24" t="s">
        <v>1210</v>
      </c>
      <c r="E464" s="27" t="s">
        <v>898</v>
      </c>
      <c r="F464" s="151">
        <f>F465-F463</f>
        <v>45424</v>
      </c>
    </row>
    <row r="465" spans="4:6" hidden="1" x14ac:dyDescent="0.2">
      <c r="D465" s="24"/>
      <c r="F465" s="151">
        <v>269280125.59000003</v>
      </c>
    </row>
    <row r="466" spans="4:6" hidden="1" x14ac:dyDescent="0.2">
      <c r="D466" s="24" t="s">
        <v>1215</v>
      </c>
      <c r="E466" s="27" t="s">
        <v>859</v>
      </c>
      <c r="F466" s="151">
        <f>F467-F465</f>
        <v>181200</v>
      </c>
    </row>
    <row r="467" spans="4:6" hidden="1" x14ac:dyDescent="0.2">
      <c r="D467" s="24"/>
      <c r="F467" s="151">
        <v>269461325.59000003</v>
      </c>
    </row>
    <row r="468" spans="4:6" hidden="1" x14ac:dyDescent="0.2">
      <c r="D468" s="24" t="s">
        <v>1216</v>
      </c>
      <c r="E468" s="27" t="s">
        <v>878</v>
      </c>
      <c r="F468" s="151">
        <f>F469-F467</f>
        <v>84340</v>
      </c>
    </row>
    <row r="469" spans="4:6" hidden="1" x14ac:dyDescent="0.2">
      <c r="D469" s="24"/>
      <c r="F469" s="151">
        <v>269545665.59000003</v>
      </c>
    </row>
    <row r="470" spans="4:6" hidden="1" x14ac:dyDescent="0.2">
      <c r="D470" s="24" t="s">
        <v>1220</v>
      </c>
      <c r="E470" s="27" t="s">
        <v>1036</v>
      </c>
      <c r="F470" s="151">
        <f>F471-F469</f>
        <v>3037670.25</v>
      </c>
    </row>
    <row r="471" spans="4:6" hidden="1" x14ac:dyDescent="0.2">
      <c r="D471" s="24"/>
      <c r="F471" s="151">
        <v>272583335.84000003</v>
      </c>
    </row>
    <row r="472" spans="4:6" hidden="1" x14ac:dyDescent="0.2">
      <c r="D472" s="24" t="s">
        <v>1221</v>
      </c>
      <c r="E472" s="27" t="s">
        <v>915</v>
      </c>
      <c r="F472" s="151">
        <f>F473-F471</f>
        <v>55733.430000007153</v>
      </c>
    </row>
    <row r="473" spans="4:6" hidden="1" x14ac:dyDescent="0.2">
      <c r="D473" s="24"/>
      <c r="F473" s="151">
        <v>272639069.27000004</v>
      </c>
    </row>
    <row r="474" spans="4:6" hidden="1" x14ac:dyDescent="0.2">
      <c r="D474" s="24" t="s">
        <v>1222</v>
      </c>
      <c r="E474" s="27" t="s">
        <v>898</v>
      </c>
      <c r="F474" s="151">
        <f>F475-F473</f>
        <v>1667962</v>
      </c>
    </row>
    <row r="475" spans="4:6" hidden="1" x14ac:dyDescent="0.2">
      <c r="D475" s="24"/>
      <c r="F475" s="151">
        <v>274307031.27000004</v>
      </c>
    </row>
    <row r="476" spans="4:6" hidden="1" x14ac:dyDescent="0.2">
      <c r="D476" s="24" t="s">
        <v>1224</v>
      </c>
      <c r="E476" s="27" t="s">
        <v>859</v>
      </c>
      <c r="F476" s="151">
        <f>F477-F475</f>
        <v>165760.28000003099</v>
      </c>
    </row>
    <row r="477" spans="4:6" hidden="1" x14ac:dyDescent="0.2">
      <c r="D477" s="24"/>
      <c r="F477" s="151">
        <v>274472791.55000007</v>
      </c>
    </row>
    <row r="478" spans="4:6" hidden="1" x14ac:dyDescent="0.2">
      <c r="D478" s="24" t="s">
        <v>1228</v>
      </c>
      <c r="E478" s="27" t="s">
        <v>1206</v>
      </c>
      <c r="F478" s="151">
        <f>F479-F477</f>
        <v>247390.99000000954</v>
      </c>
    </row>
    <row r="479" spans="4:6" x14ac:dyDescent="0.2">
      <c r="D479" s="24"/>
      <c r="F479" s="151">
        <v>274720182.54000008</v>
      </c>
    </row>
    <row r="480" spans="4:6" x14ac:dyDescent="0.2">
      <c r="D480" s="23" t="s">
        <v>1265</v>
      </c>
      <c r="F480" s="151">
        <f>F481-F479</f>
        <v>1111385.9999999404</v>
      </c>
    </row>
    <row r="481" spans="4:6" x14ac:dyDescent="0.2">
      <c r="D481" s="24"/>
      <c r="F481" s="151">
        <v>275831568.54000002</v>
      </c>
    </row>
    <row r="482" spans="4:6" x14ac:dyDescent="0.2">
      <c r="D482" s="23" t="s">
        <v>1266</v>
      </c>
      <c r="F482" s="151">
        <f>F483-F481</f>
        <v>1079723.5299999714</v>
      </c>
    </row>
    <row r="483" spans="4:6" x14ac:dyDescent="0.2">
      <c r="D483" s="24"/>
      <c r="F483" s="151">
        <v>276911292.06999999</v>
      </c>
    </row>
    <row r="484" spans="4:6" x14ac:dyDescent="0.2">
      <c r="D484" s="23" t="s">
        <v>1267</v>
      </c>
      <c r="F484" s="151">
        <f>F485-F483</f>
        <v>195304.6875</v>
      </c>
    </row>
    <row r="485" spans="4:6" x14ac:dyDescent="0.2">
      <c r="D485" s="24"/>
      <c r="F485" s="151">
        <v>277106596.75749999</v>
      </c>
    </row>
    <row r="486" spans="4:6" x14ac:dyDescent="0.2">
      <c r="D486" s="24" t="s">
        <v>1285</v>
      </c>
      <c r="F486" s="151">
        <f>F487-F485</f>
        <v>133820.92999994755</v>
      </c>
    </row>
    <row r="487" spans="4:6" x14ac:dyDescent="0.2">
      <c r="D487" s="24"/>
      <c r="F487" s="151">
        <v>277240417.68749994</v>
      </c>
    </row>
    <row r="488" spans="4:6" x14ac:dyDescent="0.2">
      <c r="D488" s="24" t="s">
        <v>1286</v>
      </c>
      <c r="F488" s="151">
        <f>F489-F487</f>
        <v>285195.46000003815</v>
      </c>
    </row>
    <row r="489" spans="4:6" x14ac:dyDescent="0.2">
      <c r="D489" s="24"/>
      <c r="F489" s="151">
        <v>277525613.14749998</v>
      </c>
    </row>
    <row r="490" spans="4:6" x14ac:dyDescent="0.2">
      <c r="D490" s="161" t="s">
        <v>1311</v>
      </c>
      <c r="F490" s="151">
        <f>F491-F489</f>
        <v>416480.08999997377</v>
      </c>
    </row>
    <row r="491" spans="4:6" x14ac:dyDescent="0.2">
      <c r="F491" s="151">
        <v>277942093.23749995</v>
      </c>
    </row>
    <row r="492" spans="4:6" x14ac:dyDescent="0.2">
      <c r="D492" s="24" t="s">
        <v>1287</v>
      </c>
      <c r="F492" s="151">
        <f>F493-F491</f>
        <v>13775</v>
      </c>
    </row>
    <row r="493" spans="4:6" x14ac:dyDescent="0.2">
      <c r="D493" s="24"/>
      <c r="F493" s="151">
        <v>277955868.23749995</v>
      </c>
    </row>
    <row r="494" spans="4:6" x14ac:dyDescent="0.2">
      <c r="D494" s="24" t="s">
        <v>1293</v>
      </c>
      <c r="F494" s="151">
        <v>0</v>
      </c>
    </row>
    <row r="495" spans="4:6" x14ac:dyDescent="0.2">
      <c r="D495" s="24"/>
      <c r="F495" s="151">
        <f>277981023.4175-25155.18</f>
        <v>277955868.23750001</v>
      </c>
    </row>
    <row r="496" spans="4:6" x14ac:dyDescent="0.2">
      <c r="D496" s="24" t="s">
        <v>1298</v>
      </c>
      <c r="F496" s="151">
        <f>F497-F495</f>
        <v>1234788.3999999762</v>
      </c>
    </row>
    <row r="497" spans="4:15" x14ac:dyDescent="0.2">
      <c r="D497" s="24"/>
      <c r="F497" s="151">
        <f>279215811.8175-25155.18</f>
        <v>279190656.63749999</v>
      </c>
    </row>
    <row r="498" spans="4:15" x14ac:dyDescent="0.2">
      <c r="D498" s="24" t="s">
        <v>1322</v>
      </c>
      <c r="F498" s="151">
        <f>F499-F497-25155.18</f>
        <v>892678.09999997134</v>
      </c>
    </row>
    <row r="499" spans="4:15" x14ac:dyDescent="0.2">
      <c r="D499" s="24"/>
      <c r="F499" s="151">
        <f>280196121.3975-62476.3-25155.18</f>
        <v>280108489.91749996</v>
      </c>
    </row>
    <row r="500" spans="4:15" x14ac:dyDescent="0.2">
      <c r="D500" s="161" t="s">
        <v>1312</v>
      </c>
      <c r="F500" s="151">
        <f>F501-F499</f>
        <v>7020.5</v>
      </c>
    </row>
    <row r="501" spans="4:15" x14ac:dyDescent="0.2">
      <c r="D501" s="24"/>
      <c r="F501" s="151">
        <f>280203141.8975-62476.3-25155.18</f>
        <v>280115510.41749996</v>
      </c>
    </row>
    <row r="502" spans="4:15" x14ac:dyDescent="0.2">
      <c r="D502" s="24" t="s">
        <v>1316</v>
      </c>
      <c r="F502" s="151">
        <f>F503-F501</f>
        <v>191710.0000000596</v>
      </c>
    </row>
    <row r="503" spans="4:15" x14ac:dyDescent="0.2">
      <c r="D503" s="24"/>
      <c r="F503" s="151">
        <v>280307220.41750002</v>
      </c>
    </row>
    <row r="504" spans="4:15" x14ac:dyDescent="0.2">
      <c r="D504" s="24"/>
    </row>
    <row r="505" spans="4:15" x14ac:dyDescent="0.2">
      <c r="D505" s="24"/>
    </row>
    <row r="506" spans="4:15" x14ac:dyDescent="0.2">
      <c r="D506" s="24"/>
      <c r="O506" s="61"/>
    </row>
    <row r="507" spans="4:15" x14ac:dyDescent="0.2">
      <c r="D507" s="24"/>
      <c r="O507" s="61"/>
    </row>
    <row r="508" spans="4:15" x14ac:dyDescent="0.2">
      <c r="D508" s="24"/>
      <c r="O508" s="61"/>
    </row>
    <row r="509" spans="4:15" x14ac:dyDescent="0.2">
      <c r="D509" s="24"/>
      <c r="O509" s="61"/>
    </row>
    <row r="510" spans="4:15" x14ac:dyDescent="0.2">
      <c r="D510" s="24"/>
      <c r="O510" s="328"/>
    </row>
    <row r="511" spans="4:15" x14ac:dyDescent="0.2">
      <c r="D511" s="24"/>
    </row>
    <row r="512" spans="4:15" x14ac:dyDescent="0.2">
      <c r="D512" s="23" t="s">
        <v>1283</v>
      </c>
      <c r="F512" s="300" t="s">
        <v>1284</v>
      </c>
    </row>
    <row r="513" spans="4:4" x14ac:dyDescent="0.2">
      <c r="D513" s="24"/>
    </row>
    <row r="514" spans="4:4" x14ac:dyDescent="0.2">
      <c r="D514" s="24"/>
    </row>
    <row r="515" spans="4:4" x14ac:dyDescent="0.2">
      <c r="D515" s="24"/>
    </row>
    <row r="516" spans="4:4" x14ac:dyDescent="0.2">
      <c r="D516" s="24"/>
    </row>
    <row r="517" spans="4:4" x14ac:dyDescent="0.2">
      <c r="D517" s="24"/>
    </row>
    <row r="518" spans="4:4" x14ac:dyDescent="0.2">
      <c r="D518" s="24"/>
    </row>
    <row r="519" spans="4:4" x14ac:dyDescent="0.2">
      <c r="D519" s="24"/>
    </row>
    <row r="520" spans="4:4" x14ac:dyDescent="0.2">
      <c r="D520" s="24"/>
    </row>
    <row r="521" spans="4:4" x14ac:dyDescent="0.2">
      <c r="D521" s="24"/>
    </row>
    <row r="522" spans="4:4" x14ac:dyDescent="0.2">
      <c r="D522" s="24"/>
    </row>
    <row r="523" spans="4:4" x14ac:dyDescent="0.2">
      <c r="D523" s="24"/>
    </row>
    <row r="524" spans="4:4" x14ac:dyDescent="0.2">
      <c r="D524" s="24"/>
    </row>
    <row r="525" spans="4:4" x14ac:dyDescent="0.2">
      <c r="D525" s="24"/>
    </row>
    <row r="526" spans="4:4" x14ac:dyDescent="0.2">
      <c r="D526" s="24"/>
    </row>
    <row r="527" spans="4:4" x14ac:dyDescent="0.2">
      <c r="D527" s="24"/>
    </row>
    <row r="528" spans="4:4" x14ac:dyDescent="0.2">
      <c r="D528" s="24"/>
    </row>
    <row r="529" spans="4:4" x14ac:dyDescent="0.2">
      <c r="D529" s="24"/>
    </row>
    <row r="530" spans="4:4" x14ac:dyDescent="0.2">
      <c r="D530" s="24"/>
    </row>
    <row r="531" spans="4:4" x14ac:dyDescent="0.2">
      <c r="D531" s="24"/>
    </row>
    <row r="532" spans="4:4" x14ac:dyDescent="0.2">
      <c r="D532" s="24"/>
    </row>
    <row r="533" spans="4:4" x14ac:dyDescent="0.2">
      <c r="D533" s="24"/>
    </row>
    <row r="534" spans="4:4" x14ac:dyDescent="0.2">
      <c r="D534" s="24"/>
    </row>
    <row r="535" spans="4:4" x14ac:dyDescent="0.2">
      <c r="D535" s="24"/>
    </row>
    <row r="536" spans="4:4" x14ac:dyDescent="0.2">
      <c r="D536" s="24"/>
    </row>
    <row r="537" spans="4:4" x14ac:dyDescent="0.2">
      <c r="D537" s="24"/>
    </row>
    <row r="538" spans="4:4" x14ac:dyDescent="0.2">
      <c r="D538" s="24"/>
    </row>
    <row r="539" spans="4:4" x14ac:dyDescent="0.2">
      <c r="D539" s="24"/>
    </row>
    <row r="540" spans="4:4" x14ac:dyDescent="0.2">
      <c r="D540" s="24"/>
    </row>
    <row r="541" spans="4:4" x14ac:dyDescent="0.2">
      <c r="D541" s="24"/>
    </row>
    <row r="542" spans="4:4" x14ac:dyDescent="0.2">
      <c r="D542" s="24"/>
    </row>
    <row r="543" spans="4:4" x14ac:dyDescent="0.2">
      <c r="D543" s="24"/>
    </row>
    <row r="544" spans="4:4" x14ac:dyDescent="0.2">
      <c r="D544" s="24"/>
    </row>
    <row r="545" spans="4:4" x14ac:dyDescent="0.2">
      <c r="D545" s="24"/>
    </row>
    <row r="546" spans="4:4" x14ac:dyDescent="0.2">
      <c r="D546" s="24"/>
    </row>
  </sheetData>
  <phoneticPr fontId="15" type="noConversion"/>
  <conditionalFormatting sqref="J7:J30">
    <cfRule type="expression" dxfId="0" priority="1">
      <formula>$J7&lt;=0</formula>
    </cfRule>
  </conditionalFormatting>
  <printOptions gridLines="1"/>
  <pageMargins left="0" right="0" top="0.25" bottom="0.5" header="0.5" footer="0.25"/>
  <pageSetup scale="90" orientation="portrait" r:id="rId1"/>
  <headerFooter alignWithMargins="0">
    <oddFooter>&amp;CPage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2:J88"/>
  <sheetViews>
    <sheetView zoomScale="124" zoomScaleNormal="124" workbookViewId="0">
      <pane xSplit="4" ySplit="6" topLeftCell="E13" activePane="bottomRight" state="frozen"/>
      <selection pane="topRight" activeCell="E1" sqref="E1"/>
      <selection pane="bottomLeft" activeCell="A7" sqref="A7"/>
      <selection pane="bottomRight" activeCell="A80" sqref="A80"/>
    </sheetView>
  </sheetViews>
  <sheetFormatPr defaultColWidth="8.85546875" defaultRowHeight="12.75" x14ac:dyDescent="0.2"/>
  <cols>
    <col min="1" max="1" width="6.7109375" style="18" customWidth="1"/>
    <col min="2" max="2" width="12.7109375" style="18" customWidth="1"/>
    <col min="3" max="3" width="15.7109375" style="18" customWidth="1"/>
    <col min="4" max="4" width="56.42578125" style="18" customWidth="1"/>
    <col min="5" max="5" width="17.140625" style="27" bestFit="1" customWidth="1"/>
    <col min="6" max="7" width="15" style="27" bestFit="1" customWidth="1"/>
    <col min="8" max="9" width="14" style="27" customWidth="1"/>
    <col min="10" max="10" width="17.28515625" style="27" bestFit="1" customWidth="1"/>
    <col min="11" max="11" width="12.85546875" style="18" bestFit="1" customWidth="1"/>
    <col min="12" max="16384" width="8.85546875" style="18"/>
  </cols>
  <sheetData>
    <row r="2" spans="1:10" x14ac:dyDescent="0.2">
      <c r="A2" s="33" t="s">
        <v>0</v>
      </c>
    </row>
    <row r="3" spans="1:10" ht="13.5" thickBot="1" x14ac:dyDescent="0.25">
      <c r="A3" s="33"/>
    </row>
    <row r="4" spans="1:10" ht="13.5" thickTop="1" x14ac:dyDescent="0.2">
      <c r="A4" s="34"/>
      <c r="B4" s="35"/>
      <c r="C4" s="36"/>
      <c r="D4" s="129"/>
      <c r="E4" s="37" t="s">
        <v>4</v>
      </c>
      <c r="F4" s="37" t="s">
        <v>2</v>
      </c>
      <c r="G4" s="38" t="s">
        <v>3</v>
      </c>
      <c r="H4" s="38" t="s">
        <v>3</v>
      </c>
      <c r="I4" s="38" t="s">
        <v>3</v>
      </c>
      <c r="J4" s="38" t="s">
        <v>4</v>
      </c>
    </row>
    <row r="5" spans="1:10" ht="14.25" customHeight="1" x14ac:dyDescent="0.2">
      <c r="A5" s="39" t="s">
        <v>5</v>
      </c>
      <c r="B5" s="40" t="s">
        <v>5</v>
      </c>
      <c r="C5" s="41" t="s">
        <v>7</v>
      </c>
      <c r="D5" s="40" t="s">
        <v>8</v>
      </c>
      <c r="E5" s="42" t="s">
        <v>9</v>
      </c>
      <c r="F5" s="42" t="s">
        <v>10</v>
      </c>
      <c r="G5" s="43" t="s">
        <v>11</v>
      </c>
      <c r="H5" s="43" t="s">
        <v>11</v>
      </c>
      <c r="I5" s="43" t="s">
        <v>11</v>
      </c>
      <c r="J5" s="44" t="s">
        <v>12</v>
      </c>
    </row>
    <row r="6" spans="1:10" ht="13.5" thickBot="1" x14ac:dyDescent="0.25">
      <c r="A6" s="45" t="s">
        <v>13</v>
      </c>
      <c r="B6" s="46" t="s">
        <v>144</v>
      </c>
      <c r="C6" s="47" t="s">
        <v>15</v>
      </c>
      <c r="D6" s="48"/>
      <c r="E6" s="49" t="s">
        <v>16</v>
      </c>
      <c r="F6" s="49" t="s">
        <v>16</v>
      </c>
      <c r="G6" s="50" t="s">
        <v>17</v>
      </c>
      <c r="H6" s="50" t="s">
        <v>18</v>
      </c>
      <c r="I6" s="50" t="s">
        <v>929</v>
      </c>
      <c r="J6" s="50" t="s">
        <v>19</v>
      </c>
    </row>
    <row r="7" spans="1:10" ht="13.5" thickTop="1" x14ac:dyDescent="0.2">
      <c r="A7" s="20">
        <v>23</v>
      </c>
      <c r="B7" s="20"/>
      <c r="C7" s="19"/>
      <c r="D7" s="18" t="s">
        <v>22</v>
      </c>
      <c r="E7" s="27">
        <f>UMCP!D97</f>
        <v>57817000</v>
      </c>
      <c r="F7" s="27">
        <f>UMCP!K97</f>
        <v>54246153.105000019</v>
      </c>
      <c r="G7" s="27">
        <v>28832916.480000004</v>
      </c>
      <c r="H7" s="27">
        <v>19120312.25</v>
      </c>
      <c r="I7" s="27">
        <f>F7-G7-H7</f>
        <v>6292924.3750000149</v>
      </c>
      <c r="J7" s="27">
        <f>E7-F7</f>
        <v>3570846.8949999809</v>
      </c>
    </row>
    <row r="8" spans="1:10" x14ac:dyDescent="0.2">
      <c r="A8" s="20">
        <v>23</v>
      </c>
      <c r="B8" s="20"/>
      <c r="C8" s="19"/>
      <c r="D8" s="15" t="s">
        <v>34</v>
      </c>
      <c r="E8" s="27">
        <f>UMCP!D194</f>
        <v>23503432</v>
      </c>
      <c r="F8" s="27">
        <f>UMCP!K194</f>
        <v>16812952.090000007</v>
      </c>
      <c r="G8" s="27">
        <v>2622930.54</v>
      </c>
      <c r="H8" s="27">
        <v>7422745.5500000017</v>
      </c>
      <c r="I8" s="27">
        <f>F8-G8-H8</f>
        <v>6767276.0000000065</v>
      </c>
      <c r="J8" s="27">
        <f>E8-F8</f>
        <v>6690479.9099999927</v>
      </c>
    </row>
    <row r="9" spans="1:10" x14ac:dyDescent="0.2">
      <c r="A9" s="20"/>
      <c r="B9" s="20"/>
      <c r="J9" s="18"/>
    </row>
    <row r="10" spans="1:10" ht="13.5" thickBot="1" x14ac:dyDescent="0.25">
      <c r="A10" s="72" t="s">
        <v>145</v>
      </c>
      <c r="B10" s="130"/>
      <c r="C10" s="72"/>
      <c r="D10" s="72"/>
      <c r="E10" s="70">
        <f>SUM(E7:E9)</f>
        <v>81320432</v>
      </c>
      <c r="F10" s="70">
        <f t="shared" ref="F10:J10" si="0">SUM(F7:F9)</f>
        <v>71059105.195000023</v>
      </c>
      <c r="G10" s="70">
        <f t="shared" si="0"/>
        <v>31455847.020000003</v>
      </c>
      <c r="H10" s="70">
        <f t="shared" si="0"/>
        <v>26543057.800000001</v>
      </c>
      <c r="I10" s="70">
        <f t="shared" si="0"/>
        <v>13060200.375000022</v>
      </c>
      <c r="J10" s="70">
        <f t="shared" si="0"/>
        <v>10261326.804999974</v>
      </c>
    </row>
    <row r="11" spans="1:10" ht="13.5" thickTop="1" x14ac:dyDescent="0.2">
      <c r="A11" s="17"/>
      <c r="B11" s="17"/>
      <c r="C11" s="28"/>
      <c r="D11" s="28"/>
    </row>
    <row r="12" spans="1:10" x14ac:dyDescent="0.2">
      <c r="A12" s="20">
        <v>23</v>
      </c>
      <c r="B12" s="20"/>
      <c r="C12" s="19"/>
      <c r="D12" s="15" t="s">
        <v>23</v>
      </c>
      <c r="E12" s="27">
        <f>UMB!D14</f>
        <v>16138000</v>
      </c>
      <c r="F12" s="27">
        <f>UMB!K14</f>
        <v>3184876.9</v>
      </c>
      <c r="G12" s="27">
        <v>0</v>
      </c>
      <c r="H12" s="27">
        <v>0</v>
      </c>
      <c r="I12" s="27">
        <f>F12-G12-H12</f>
        <v>3184876.9</v>
      </c>
      <c r="J12" s="27">
        <f>E12-F12</f>
        <v>12953123.1</v>
      </c>
    </row>
    <row r="13" spans="1:10" x14ac:dyDescent="0.2">
      <c r="A13" s="20">
        <v>23</v>
      </c>
      <c r="B13" s="20"/>
      <c r="C13" s="19"/>
      <c r="D13" s="15" t="s">
        <v>35</v>
      </c>
      <c r="E13" s="27">
        <f>UMB!D54</f>
        <v>12391073</v>
      </c>
      <c r="F13" s="27">
        <f>UMB!K54</f>
        <v>6920426.6000000006</v>
      </c>
      <c r="G13" s="27">
        <v>1181987.17</v>
      </c>
      <c r="H13" s="27">
        <v>1929288.0300000003</v>
      </c>
      <c r="I13" s="27">
        <f>F13-G13-H13</f>
        <v>3809151.4000000004</v>
      </c>
      <c r="J13" s="27">
        <f>E13-F13</f>
        <v>5470646.3999999994</v>
      </c>
    </row>
    <row r="14" spans="1:10" x14ac:dyDescent="0.2">
      <c r="A14" s="20"/>
      <c r="B14" s="20"/>
      <c r="J14" s="18"/>
    </row>
    <row r="15" spans="1:10" ht="13.5" thickBot="1" x14ac:dyDescent="0.25">
      <c r="A15" s="72" t="s">
        <v>146</v>
      </c>
      <c r="B15" s="130"/>
      <c r="C15" s="72"/>
      <c r="D15" s="72"/>
      <c r="E15" s="70">
        <f>SUM(E12:E14)</f>
        <v>28529073</v>
      </c>
      <c r="F15" s="70">
        <f t="shared" ref="F15:J15" si="1">SUM(F12:F14)</f>
        <v>10105303.5</v>
      </c>
      <c r="G15" s="70">
        <f t="shared" si="1"/>
        <v>1181987.17</v>
      </c>
      <c r="H15" s="70">
        <f t="shared" si="1"/>
        <v>1929288.0300000003</v>
      </c>
      <c r="I15" s="70">
        <f t="shared" si="1"/>
        <v>6994028.3000000007</v>
      </c>
      <c r="J15" s="70">
        <f t="shared" si="1"/>
        <v>18423769.5</v>
      </c>
    </row>
    <row r="16" spans="1:10" ht="13.5" thickTop="1" x14ac:dyDescent="0.2">
      <c r="A16" s="17"/>
      <c r="B16" s="17"/>
      <c r="C16" s="28"/>
      <c r="D16" s="28"/>
    </row>
    <row r="17" spans="1:10" x14ac:dyDescent="0.2">
      <c r="A17" s="20">
        <v>23</v>
      </c>
      <c r="B17" s="20"/>
      <c r="C17" s="19"/>
      <c r="D17" s="15" t="s">
        <v>36</v>
      </c>
      <c r="E17" s="27">
        <f>UMES!D30</f>
        <v>3227327</v>
      </c>
      <c r="F17" s="27">
        <f>UMES!K30</f>
        <v>198593.5</v>
      </c>
      <c r="G17" s="27">
        <v>163629.26</v>
      </c>
      <c r="H17" s="27">
        <v>740.19999999998254</v>
      </c>
      <c r="I17" s="27">
        <f>F17-G17-H17</f>
        <v>34224.040000000008</v>
      </c>
      <c r="J17" s="27">
        <f>E17-F17</f>
        <v>3028733.5</v>
      </c>
    </row>
    <row r="18" spans="1:10" x14ac:dyDescent="0.2">
      <c r="A18" s="17"/>
      <c r="B18" s="17"/>
      <c r="C18" s="131"/>
    </row>
    <row r="19" spans="1:10" ht="13.5" thickBot="1" x14ac:dyDescent="0.25">
      <c r="A19" s="72" t="s">
        <v>147</v>
      </c>
      <c r="B19" s="130"/>
      <c r="C19" s="72"/>
      <c r="D19" s="72"/>
      <c r="E19" s="70">
        <f t="shared" ref="E19:J19" si="2">SUM(E17:E18)</f>
        <v>3227327</v>
      </c>
      <c r="F19" s="70">
        <f t="shared" si="2"/>
        <v>198593.5</v>
      </c>
      <c r="G19" s="70">
        <f t="shared" si="2"/>
        <v>163629.26</v>
      </c>
      <c r="H19" s="70">
        <f t="shared" si="2"/>
        <v>740.19999999998254</v>
      </c>
      <c r="I19" s="70">
        <f t="shared" si="2"/>
        <v>34224.040000000008</v>
      </c>
      <c r="J19" s="70">
        <f t="shared" si="2"/>
        <v>3028733.5</v>
      </c>
    </row>
    <row r="20" spans="1:10" ht="13.5" thickTop="1" x14ac:dyDescent="0.2">
      <c r="A20" s="17"/>
      <c r="B20" s="17"/>
      <c r="C20" s="131"/>
    </row>
    <row r="21" spans="1:10" x14ac:dyDescent="0.2">
      <c r="A21" s="20">
        <v>23</v>
      </c>
      <c r="B21" s="20"/>
      <c r="C21" s="19"/>
      <c r="D21" s="15" t="s">
        <v>37</v>
      </c>
      <c r="E21" s="27">
        <f>UMBC!D34</f>
        <v>5806280</v>
      </c>
      <c r="F21" s="27">
        <f>UMBC!K34</f>
        <v>3635227.04</v>
      </c>
      <c r="G21" s="27">
        <v>199153.17</v>
      </c>
      <c r="H21" s="27">
        <v>2000846.83</v>
      </c>
      <c r="I21" s="27">
        <f>F21-G21-H21</f>
        <v>1435227.04</v>
      </c>
      <c r="J21" s="27">
        <f>E21-F21</f>
        <v>2171052.96</v>
      </c>
    </row>
    <row r="22" spans="1:10" x14ac:dyDescent="0.2">
      <c r="A22" s="20"/>
      <c r="B22" s="20"/>
      <c r="J22" s="18"/>
    </row>
    <row r="23" spans="1:10" ht="13.5" thickBot="1" x14ac:dyDescent="0.25">
      <c r="A23" s="72" t="s">
        <v>148</v>
      </c>
      <c r="B23" s="130"/>
      <c r="C23" s="72"/>
      <c r="D23" s="72"/>
      <c r="E23" s="70">
        <f>SUM(E21:E22)</f>
        <v>5806280</v>
      </c>
      <c r="F23" s="70">
        <f t="shared" ref="F23:J23" si="3">SUM(F21:F22)</f>
        <v>3635227.04</v>
      </c>
      <c r="G23" s="70">
        <f t="shared" si="3"/>
        <v>199153.17</v>
      </c>
      <c r="H23" s="70">
        <f t="shared" si="3"/>
        <v>2000846.83</v>
      </c>
      <c r="I23" s="70">
        <f t="shared" si="3"/>
        <v>1435227.04</v>
      </c>
      <c r="J23" s="70">
        <f t="shared" si="3"/>
        <v>2171052.96</v>
      </c>
    </row>
    <row r="24" spans="1:10" ht="13.5" thickTop="1" x14ac:dyDescent="0.2">
      <c r="A24" s="71"/>
      <c r="B24" s="71"/>
      <c r="C24" s="32"/>
    </row>
    <row r="25" spans="1:10" x14ac:dyDescent="0.2">
      <c r="A25" s="20">
        <v>23</v>
      </c>
      <c r="B25" s="20"/>
      <c r="C25" s="19"/>
      <c r="D25" s="15" t="s">
        <v>38</v>
      </c>
      <c r="E25" s="27">
        <f>UMGC!D11</f>
        <v>565000</v>
      </c>
      <c r="F25" s="27">
        <f>UMGC!K11</f>
        <v>565000</v>
      </c>
      <c r="G25" s="27">
        <v>0</v>
      </c>
      <c r="H25" s="27">
        <v>565000</v>
      </c>
      <c r="I25" s="27">
        <f>F25-G25-H25</f>
        <v>0</v>
      </c>
      <c r="J25" s="27">
        <f>E25-F25</f>
        <v>0</v>
      </c>
    </row>
    <row r="26" spans="1:10" x14ac:dyDescent="0.2">
      <c r="A26" s="20"/>
      <c r="B26" s="20"/>
      <c r="J26" s="18"/>
    </row>
    <row r="27" spans="1:10" ht="13.5" thickBot="1" x14ac:dyDescent="0.25">
      <c r="A27" s="72" t="s">
        <v>149</v>
      </c>
      <c r="B27" s="130"/>
      <c r="C27" s="72"/>
      <c r="D27" s="72"/>
      <c r="E27" s="70">
        <f>SUM(E25:E26)</f>
        <v>565000</v>
      </c>
      <c r="F27" s="70">
        <f t="shared" ref="F27:J27" si="4">SUM(F25:F26)</f>
        <v>565000</v>
      </c>
      <c r="G27" s="70">
        <f t="shared" si="4"/>
        <v>0</v>
      </c>
      <c r="H27" s="70">
        <f t="shared" si="4"/>
        <v>565000</v>
      </c>
      <c r="I27" s="70">
        <f t="shared" si="4"/>
        <v>0</v>
      </c>
      <c r="J27" s="70">
        <f t="shared" si="4"/>
        <v>0</v>
      </c>
    </row>
    <row r="28" spans="1:10" ht="13.5" thickTop="1" x14ac:dyDescent="0.2">
      <c r="A28" s="71"/>
      <c r="B28" s="71"/>
      <c r="C28" s="32"/>
    </row>
    <row r="29" spans="1:10" x14ac:dyDescent="0.2">
      <c r="A29" s="20">
        <v>23</v>
      </c>
      <c r="B29" s="20"/>
      <c r="C29" s="19"/>
      <c r="D29" s="18" t="s">
        <v>24</v>
      </c>
      <c r="E29" s="27">
        <f>CES!D36</f>
        <v>9389000</v>
      </c>
      <c r="F29" s="27">
        <f>CES!K36</f>
        <v>8893261.6225000005</v>
      </c>
      <c r="G29" s="27">
        <v>0</v>
      </c>
      <c r="H29" s="27">
        <v>64793.52</v>
      </c>
      <c r="I29" s="27">
        <f t="shared" ref="I29:I31" si="5">F29-G29-H29</f>
        <v>8828468.102500001</v>
      </c>
      <c r="J29" s="27">
        <f>E29-F29</f>
        <v>495738.37749999948</v>
      </c>
    </row>
    <row r="30" spans="1:10" x14ac:dyDescent="0.2">
      <c r="A30" s="20">
        <v>23</v>
      </c>
      <c r="B30" s="20"/>
      <c r="C30" s="19"/>
      <c r="D30" s="15" t="s">
        <v>39</v>
      </c>
      <c r="E30" s="27">
        <f>CES!D43</f>
        <v>887932</v>
      </c>
      <c r="F30" s="27">
        <f>CES!K43</f>
        <v>0</v>
      </c>
      <c r="G30" s="27">
        <v>0</v>
      </c>
      <c r="H30" s="27">
        <v>0</v>
      </c>
      <c r="I30" s="27">
        <f t="shared" si="5"/>
        <v>0</v>
      </c>
      <c r="J30" s="27">
        <f>E30-F30</f>
        <v>887932</v>
      </c>
    </row>
    <row r="31" spans="1:10" x14ac:dyDescent="0.2">
      <c r="A31" s="20">
        <v>23</v>
      </c>
      <c r="B31" s="20"/>
      <c r="C31" s="19"/>
      <c r="D31" s="15" t="s">
        <v>47</v>
      </c>
      <c r="E31" s="27">
        <f>CES!D48</f>
        <v>188000</v>
      </c>
      <c r="F31" s="27">
        <f>CES!K48</f>
        <v>188000</v>
      </c>
      <c r="G31" s="27">
        <v>188000</v>
      </c>
      <c r="H31" s="27">
        <v>0</v>
      </c>
      <c r="I31" s="27">
        <f t="shared" si="5"/>
        <v>0</v>
      </c>
      <c r="J31" s="27">
        <f>E31-F31</f>
        <v>0</v>
      </c>
    </row>
    <row r="32" spans="1:10" x14ac:dyDescent="0.2">
      <c r="A32" s="17"/>
      <c r="B32" s="17"/>
      <c r="C32" s="28"/>
      <c r="D32" s="28"/>
    </row>
    <row r="33" spans="1:10" ht="13.5" thickBot="1" x14ac:dyDescent="0.25">
      <c r="A33" s="72" t="s">
        <v>150</v>
      </c>
      <c r="B33" s="130"/>
      <c r="C33" s="72"/>
      <c r="D33" s="72"/>
      <c r="E33" s="70">
        <f>SUM(E29:E32)</f>
        <v>10464932</v>
      </c>
      <c r="F33" s="70">
        <f t="shared" ref="F33:J33" si="6">SUM(F29:F32)</f>
        <v>9081261.6225000005</v>
      </c>
      <c r="G33" s="70">
        <f t="shared" si="6"/>
        <v>188000</v>
      </c>
      <c r="H33" s="70">
        <f t="shared" si="6"/>
        <v>64793.52</v>
      </c>
      <c r="I33" s="70">
        <f t="shared" si="6"/>
        <v>8828468.102500001</v>
      </c>
      <c r="J33" s="70">
        <f t="shared" si="6"/>
        <v>1383670.3774999995</v>
      </c>
    </row>
    <row r="34" spans="1:10" ht="12.75" customHeight="1" thickTop="1" x14ac:dyDescent="0.2">
      <c r="A34" s="17"/>
      <c r="B34" s="17"/>
      <c r="C34" s="28"/>
      <c r="D34" s="15"/>
    </row>
    <row r="35" spans="1:10" x14ac:dyDescent="0.2">
      <c r="A35" s="20">
        <v>23</v>
      </c>
      <c r="B35" s="20"/>
      <c r="C35" s="19"/>
      <c r="D35" s="15" t="s">
        <v>25</v>
      </c>
      <c r="E35" s="27">
        <f>BSU!D47</f>
        <v>73247000</v>
      </c>
      <c r="F35" s="27">
        <f>BSU!K47</f>
        <v>73246151.919999957</v>
      </c>
      <c r="G35" s="27">
        <v>55187385.799999997</v>
      </c>
      <c r="H35" s="27">
        <v>15526523.719999969</v>
      </c>
      <c r="I35" s="27">
        <f t="shared" ref="I35:I36" si="7">F35-G35-H35</f>
        <v>2532242.3999999911</v>
      </c>
      <c r="J35" s="27">
        <f>E35-F35</f>
        <v>848.08000004291534</v>
      </c>
    </row>
    <row r="36" spans="1:10" x14ac:dyDescent="0.2">
      <c r="A36" s="20">
        <v>23</v>
      </c>
      <c r="B36" s="20"/>
      <c r="C36" s="19"/>
      <c r="D36" s="15" t="s">
        <v>40</v>
      </c>
      <c r="E36" s="27">
        <f>BSU!D58</f>
        <v>2126310</v>
      </c>
      <c r="F36" s="27">
        <f>BSU!K58</f>
        <v>1226310</v>
      </c>
      <c r="G36" s="27">
        <v>0</v>
      </c>
      <c r="H36" s="27">
        <v>750000</v>
      </c>
      <c r="I36" s="27">
        <f t="shared" si="7"/>
        <v>476310</v>
      </c>
      <c r="J36" s="27">
        <f>E36-F36</f>
        <v>900000</v>
      </c>
    </row>
    <row r="37" spans="1:10" ht="12.75" customHeight="1" x14ac:dyDescent="0.2">
      <c r="A37" s="20"/>
      <c r="B37" s="71"/>
      <c r="C37" s="32"/>
    </row>
    <row r="38" spans="1:10" ht="12.75" customHeight="1" thickBot="1" x14ac:dyDescent="0.25">
      <c r="A38" s="72" t="s">
        <v>151</v>
      </c>
      <c r="B38" s="130"/>
      <c r="C38" s="72"/>
      <c r="D38" s="72"/>
      <c r="E38" s="70">
        <f>SUM(E35:E37)</f>
        <v>75373310</v>
      </c>
      <c r="F38" s="70">
        <f t="shared" ref="F38:J38" si="8">SUM(F35:F37)</f>
        <v>74472461.919999957</v>
      </c>
      <c r="G38" s="70">
        <f t="shared" si="8"/>
        <v>55187385.799999997</v>
      </c>
      <c r="H38" s="70">
        <f t="shared" si="8"/>
        <v>16276523.719999969</v>
      </c>
      <c r="I38" s="70">
        <f t="shared" si="8"/>
        <v>3008552.3999999911</v>
      </c>
      <c r="J38" s="70">
        <f t="shared" si="8"/>
        <v>900848.08000004292</v>
      </c>
    </row>
    <row r="39" spans="1:10" ht="13.5" thickTop="1" x14ac:dyDescent="0.2">
      <c r="A39" s="20"/>
      <c r="B39" s="71"/>
      <c r="C39" s="32"/>
    </row>
    <row r="40" spans="1:10" x14ac:dyDescent="0.2">
      <c r="A40" s="20">
        <v>23</v>
      </c>
      <c r="B40" s="20"/>
      <c r="C40" s="19"/>
      <c r="D40" s="15" t="s">
        <v>26</v>
      </c>
      <c r="E40" s="27">
        <f>CSU!D17</f>
        <v>2500000</v>
      </c>
      <c r="F40" s="27">
        <f>CSU!K17</f>
        <v>241432.04000000004</v>
      </c>
      <c r="G40" s="27">
        <v>0</v>
      </c>
      <c r="H40" s="27">
        <v>102483.5</v>
      </c>
      <c r="I40" s="27">
        <f t="shared" ref="I40:I41" si="9">F40-G40-H40</f>
        <v>138948.54000000004</v>
      </c>
      <c r="J40" s="27">
        <f>E40-F40</f>
        <v>2258567.96</v>
      </c>
    </row>
    <row r="41" spans="1:10" x14ac:dyDescent="0.2">
      <c r="A41" s="20">
        <v>23</v>
      </c>
      <c r="B41" s="20"/>
      <c r="C41" s="19"/>
      <c r="D41" s="15" t="s">
        <v>41</v>
      </c>
      <c r="E41" s="27">
        <f>CSU!D22</f>
        <v>1400329</v>
      </c>
      <c r="F41" s="27">
        <f>CSU!K22</f>
        <v>754443</v>
      </c>
      <c r="G41" s="27">
        <v>0</v>
      </c>
      <c r="H41" s="27">
        <v>754443</v>
      </c>
      <c r="I41" s="27">
        <f t="shared" si="9"/>
        <v>0</v>
      </c>
      <c r="J41" s="27">
        <f>E41-F41</f>
        <v>645886</v>
      </c>
    </row>
    <row r="42" spans="1:10" x14ac:dyDescent="0.2">
      <c r="A42" s="20"/>
      <c r="B42" s="20"/>
      <c r="J42" s="18"/>
    </row>
    <row r="43" spans="1:10" ht="13.5" thickBot="1" x14ac:dyDescent="0.25">
      <c r="A43" s="72" t="s">
        <v>152</v>
      </c>
      <c r="B43" s="130"/>
      <c r="C43" s="72"/>
      <c r="D43" s="72"/>
      <c r="E43" s="70">
        <f>SUM(E40:E42)</f>
        <v>3900329</v>
      </c>
      <c r="F43" s="70">
        <f t="shared" ref="F43:J43" si="10">SUM(F40:F42)</f>
        <v>995875.04</v>
      </c>
      <c r="G43" s="70">
        <f t="shared" ref="G43:I43" si="11">SUM(G40:G42)</f>
        <v>0</v>
      </c>
      <c r="H43" s="70">
        <f t="shared" si="11"/>
        <v>856926.5</v>
      </c>
      <c r="I43" s="70">
        <f t="shared" si="11"/>
        <v>138948.54000000004</v>
      </c>
      <c r="J43" s="70">
        <f t="shared" si="10"/>
        <v>2904453.96</v>
      </c>
    </row>
    <row r="44" spans="1:10" ht="12.75" customHeight="1" thickTop="1" x14ac:dyDescent="0.2">
      <c r="A44" s="20"/>
      <c r="B44" s="71"/>
      <c r="C44" s="32"/>
    </row>
    <row r="45" spans="1:10" x14ac:dyDescent="0.2">
      <c r="A45" s="20">
        <v>23</v>
      </c>
      <c r="B45" s="20"/>
      <c r="C45" s="19"/>
      <c r="D45" s="15" t="s">
        <v>27</v>
      </c>
      <c r="E45" s="27">
        <f>FSU!D34</f>
        <v>10000000</v>
      </c>
      <c r="F45" s="27">
        <f>FSU!K34</f>
        <v>8724994.9899999984</v>
      </c>
      <c r="G45" s="27">
        <v>3682935.05</v>
      </c>
      <c r="H45" s="27">
        <v>3374097.9399999995</v>
      </c>
      <c r="I45" s="27">
        <f t="shared" ref="I45:I47" si="12">F45-G45-H45</f>
        <v>1667961.9999999991</v>
      </c>
      <c r="J45" s="27">
        <f>E45-F45</f>
        <v>1275005.0100000016</v>
      </c>
    </row>
    <row r="46" spans="1:10" x14ac:dyDescent="0.2">
      <c r="A46" s="20">
        <v>23</v>
      </c>
      <c r="B46" s="20"/>
      <c r="C46" s="19"/>
      <c r="D46" s="15" t="s">
        <v>29</v>
      </c>
      <c r="E46" s="27">
        <f>FSU!D40</f>
        <v>0</v>
      </c>
      <c r="F46" s="27">
        <f>FSU!K40</f>
        <v>0</v>
      </c>
      <c r="G46" s="27">
        <v>0</v>
      </c>
      <c r="H46" s="27">
        <v>0</v>
      </c>
      <c r="I46" s="27">
        <f t="shared" si="12"/>
        <v>0</v>
      </c>
      <c r="J46" s="27">
        <f>E46-F46</f>
        <v>0</v>
      </c>
    </row>
    <row r="47" spans="1:10" x14ac:dyDescent="0.2">
      <c r="A47" s="20">
        <v>23</v>
      </c>
      <c r="B47" s="20"/>
      <c r="C47" s="19"/>
      <c r="D47" s="15" t="s">
        <v>42</v>
      </c>
      <c r="E47" s="27">
        <f>FSU!D51</f>
        <v>1277670</v>
      </c>
      <c r="F47" s="27">
        <f>FSU!K51</f>
        <v>993304.70000000007</v>
      </c>
      <c r="G47" s="27">
        <v>0</v>
      </c>
      <c r="H47" s="27">
        <v>251750.7</v>
      </c>
      <c r="I47" s="27">
        <f t="shared" si="12"/>
        <v>741554</v>
      </c>
      <c r="J47" s="27">
        <f>E47-F47</f>
        <v>284365.29999999993</v>
      </c>
    </row>
    <row r="48" spans="1:10" x14ac:dyDescent="0.2">
      <c r="A48" s="20"/>
      <c r="B48" s="71"/>
      <c r="C48" s="32"/>
    </row>
    <row r="49" spans="1:10" ht="13.5" thickBot="1" x14ac:dyDescent="0.25">
      <c r="A49" s="72" t="s">
        <v>153</v>
      </c>
      <c r="B49" s="130"/>
      <c r="C49" s="72"/>
      <c r="D49" s="72"/>
      <c r="E49" s="70">
        <f>SUM(E45:E48)</f>
        <v>11277670</v>
      </c>
      <c r="F49" s="70">
        <f>SUM(F45:F48)</f>
        <v>9718299.6899999976</v>
      </c>
      <c r="G49" s="70">
        <f t="shared" ref="G49:I49" si="13">SUM(G45:G48)</f>
        <v>3682935.05</v>
      </c>
      <c r="H49" s="70">
        <f t="shared" si="13"/>
        <v>3625848.6399999997</v>
      </c>
      <c r="I49" s="70">
        <f t="shared" si="13"/>
        <v>2409515.9999999991</v>
      </c>
      <c r="J49" s="70">
        <f>SUM(J45:J48)</f>
        <v>1559370.3100000015</v>
      </c>
    </row>
    <row r="50" spans="1:10" ht="13.5" thickTop="1" x14ac:dyDescent="0.2">
      <c r="A50" s="20"/>
      <c r="B50" s="71"/>
      <c r="C50" s="32"/>
    </row>
    <row r="51" spans="1:10" x14ac:dyDescent="0.2">
      <c r="A51" s="20">
        <v>23</v>
      </c>
      <c r="B51" s="20"/>
      <c r="C51" s="19"/>
      <c r="D51" s="15" t="s">
        <v>31</v>
      </c>
      <c r="E51" s="27">
        <f>SU!D23</f>
        <v>1940000</v>
      </c>
      <c r="F51" s="27">
        <f>SU!K23</f>
        <v>1923054.1500000004</v>
      </c>
      <c r="G51" s="27">
        <v>370930.56</v>
      </c>
      <c r="H51" s="27">
        <v>1509882.4400000004</v>
      </c>
      <c r="I51" s="27">
        <f t="shared" ref="I51:I52" si="14">F51-G51-H51</f>
        <v>42241.149999999907</v>
      </c>
      <c r="J51" s="27">
        <f>E51-F51</f>
        <v>16945.849999999627</v>
      </c>
    </row>
    <row r="52" spans="1:10" x14ac:dyDescent="0.2">
      <c r="A52" s="20">
        <v>23</v>
      </c>
      <c r="B52" s="20"/>
      <c r="C52" s="19"/>
      <c r="D52" s="15" t="s">
        <v>43</v>
      </c>
      <c r="E52" s="27">
        <f>SU!D43</f>
        <v>2339352</v>
      </c>
      <c r="F52" s="27">
        <f>SU!K43</f>
        <v>1771249.9999999998</v>
      </c>
      <c r="G52" s="27">
        <v>154012.9</v>
      </c>
      <c r="H52" s="27">
        <v>1501319.0499999998</v>
      </c>
      <c r="I52" s="27">
        <f t="shared" si="14"/>
        <v>115918.05000000005</v>
      </c>
      <c r="J52" s="27">
        <f t="shared" ref="J52" si="15">E52-F52</f>
        <v>568102.00000000023</v>
      </c>
    </row>
    <row r="53" spans="1:10" x14ac:dyDescent="0.2">
      <c r="A53" s="20"/>
      <c r="B53" s="71"/>
      <c r="C53" s="32"/>
    </row>
    <row r="54" spans="1:10" ht="13.5" thickBot="1" x14ac:dyDescent="0.25">
      <c r="A54" s="72" t="s">
        <v>154</v>
      </c>
      <c r="B54" s="130"/>
      <c r="C54" s="72"/>
      <c r="D54" s="72"/>
      <c r="E54" s="70">
        <f>SUM(E51:E53)</f>
        <v>4279352</v>
      </c>
      <c r="F54" s="70">
        <f>SUM(F51:F53)</f>
        <v>3694304.1500000004</v>
      </c>
      <c r="G54" s="70">
        <f t="shared" ref="G54:I54" si="16">SUM(G51:G53)</f>
        <v>524943.46</v>
      </c>
      <c r="H54" s="70">
        <f t="shared" si="16"/>
        <v>3011201.49</v>
      </c>
      <c r="I54" s="70">
        <f t="shared" si="16"/>
        <v>158159.19999999995</v>
      </c>
      <c r="J54" s="70">
        <f>SUM(J51:J53)</f>
        <v>585047.84999999986</v>
      </c>
    </row>
    <row r="55" spans="1:10" ht="13.5" thickTop="1" x14ac:dyDescent="0.2">
      <c r="A55" s="20"/>
      <c r="B55" s="71"/>
      <c r="C55" s="32"/>
    </row>
    <row r="56" spans="1:10" x14ac:dyDescent="0.2">
      <c r="A56" s="20">
        <v>23</v>
      </c>
      <c r="B56" s="20"/>
      <c r="C56" s="19"/>
      <c r="D56" s="15" t="s">
        <v>32</v>
      </c>
      <c r="E56" s="27">
        <f>TU!D48</f>
        <v>88695000</v>
      </c>
      <c r="F56" s="27">
        <f>TU!K48</f>
        <v>88694630.140000015</v>
      </c>
      <c r="G56" s="27">
        <v>53054240.960000008</v>
      </c>
      <c r="H56" s="27">
        <v>35083657.590000004</v>
      </c>
      <c r="I56" s="27">
        <f t="shared" ref="I56:I58" si="17">F56-G56-H56</f>
        <v>556731.59000000358</v>
      </c>
      <c r="J56" s="27">
        <f>E56-F56</f>
        <v>369.85999998450279</v>
      </c>
    </row>
    <row r="57" spans="1:10" x14ac:dyDescent="0.2">
      <c r="A57" s="20">
        <v>23</v>
      </c>
      <c r="B57" s="20"/>
      <c r="C57" s="19"/>
      <c r="D57" s="15" t="s">
        <v>33</v>
      </c>
      <c r="E57" s="27">
        <f>TU!D68</f>
        <v>6066000</v>
      </c>
      <c r="F57" s="27">
        <f>TU!K68</f>
        <v>6065999.9900000002</v>
      </c>
      <c r="G57" s="27">
        <v>708625.63</v>
      </c>
      <c r="H57" s="27">
        <v>4190837.7700000005</v>
      </c>
      <c r="I57" s="27">
        <f t="shared" si="17"/>
        <v>1166536.5899999999</v>
      </c>
      <c r="J57" s="27">
        <f>E57-F57</f>
        <v>9.9999997764825821E-3</v>
      </c>
    </row>
    <row r="58" spans="1:10" x14ac:dyDescent="0.2">
      <c r="A58" s="20">
        <v>23</v>
      </c>
      <c r="B58" s="20"/>
      <c r="C58" s="19"/>
      <c r="D58" s="15" t="s">
        <v>44</v>
      </c>
      <c r="E58" s="27">
        <f>TU!D88</f>
        <v>5796085</v>
      </c>
      <c r="F58" s="27">
        <f>TU!K88</f>
        <v>617817.59999999998</v>
      </c>
      <c r="G58" s="27">
        <v>0</v>
      </c>
      <c r="H58" s="27">
        <v>78030.17</v>
      </c>
      <c r="I58" s="27">
        <f t="shared" si="17"/>
        <v>539787.42999999993</v>
      </c>
      <c r="J58" s="27">
        <f t="shared" ref="J58" si="18">E58-F58</f>
        <v>5178267.4000000004</v>
      </c>
    </row>
    <row r="59" spans="1:10" ht="12.75" customHeight="1" x14ac:dyDescent="0.2">
      <c r="A59" s="20"/>
      <c r="B59" s="71"/>
      <c r="C59" s="32"/>
    </row>
    <row r="60" spans="1:10" ht="12.75" customHeight="1" thickBot="1" x14ac:dyDescent="0.25">
      <c r="A60" s="72" t="s">
        <v>155</v>
      </c>
      <c r="B60" s="130"/>
      <c r="C60" s="72"/>
      <c r="D60" s="72"/>
      <c r="E60" s="70">
        <f>SUM(E56:E59)</f>
        <v>100557085</v>
      </c>
      <c r="F60" s="70">
        <f t="shared" ref="F60:J60" si="19">SUM(F56:F59)</f>
        <v>95378447.730000004</v>
      </c>
      <c r="G60" s="70">
        <f t="shared" si="19"/>
        <v>53762866.590000011</v>
      </c>
      <c r="H60" s="70">
        <f t="shared" si="19"/>
        <v>39352525.530000009</v>
      </c>
      <c r="I60" s="70">
        <f t="shared" si="19"/>
        <v>2263055.6100000031</v>
      </c>
      <c r="J60" s="70">
        <f t="shared" si="19"/>
        <v>5178637.2699999847</v>
      </c>
    </row>
    <row r="61" spans="1:10" ht="12.75" customHeight="1" thickTop="1" x14ac:dyDescent="0.2">
      <c r="A61" s="20"/>
      <c r="B61" s="71"/>
      <c r="C61" s="32"/>
    </row>
    <row r="62" spans="1:10" x14ac:dyDescent="0.2">
      <c r="A62" s="20">
        <v>23</v>
      </c>
      <c r="B62" s="20"/>
      <c r="C62" s="19"/>
      <c r="D62" s="15" t="s">
        <v>45</v>
      </c>
      <c r="E62" s="27">
        <f>UB!D14</f>
        <v>2207480</v>
      </c>
      <c r="F62" s="27">
        <f>UB!K14</f>
        <v>486414.02999999997</v>
      </c>
      <c r="G62" s="27">
        <v>0</v>
      </c>
      <c r="H62" s="27">
        <v>0</v>
      </c>
      <c r="I62" s="27">
        <f>F62-G62-H62</f>
        <v>486414.02999999997</v>
      </c>
      <c r="J62" s="27">
        <f t="shared" ref="J62" si="20">E62-F62</f>
        <v>1721065.97</v>
      </c>
    </row>
    <row r="63" spans="1:10" ht="12.75" customHeight="1" x14ac:dyDescent="0.2">
      <c r="A63" s="20"/>
      <c r="B63" s="71"/>
      <c r="C63" s="32"/>
    </row>
    <row r="64" spans="1:10" ht="12.75" customHeight="1" thickBot="1" x14ac:dyDescent="0.25">
      <c r="A64" s="72" t="s">
        <v>156</v>
      </c>
      <c r="B64" s="130"/>
      <c r="C64" s="72"/>
      <c r="D64" s="72"/>
      <c r="E64" s="70">
        <f>SUM(E62:E62)</f>
        <v>2207480</v>
      </c>
      <c r="F64" s="70">
        <f>SUM(F62:F62)</f>
        <v>486414.02999999997</v>
      </c>
      <c r="G64" s="70">
        <f t="shared" ref="G64:I64" si="21">SUM(G62:G62)</f>
        <v>0</v>
      </c>
      <c r="H64" s="70">
        <f t="shared" si="21"/>
        <v>0</v>
      </c>
      <c r="I64" s="70">
        <f t="shared" si="21"/>
        <v>486414.02999999997</v>
      </c>
      <c r="J64" s="70">
        <f>SUM(J62:J62)</f>
        <v>1721065.97</v>
      </c>
    </row>
    <row r="65" spans="1:10" ht="12.75" customHeight="1" thickTop="1" x14ac:dyDescent="0.2">
      <c r="A65" s="20"/>
      <c r="B65" s="71"/>
      <c r="C65" s="32"/>
    </row>
    <row r="66" spans="1:10" x14ac:dyDescent="0.2">
      <c r="A66" s="20">
        <v>23</v>
      </c>
      <c r="B66" s="20"/>
      <c r="C66" s="19"/>
      <c r="D66" s="15" t="s">
        <v>46</v>
      </c>
      <c r="E66" s="27">
        <f>USM!D12+USM!D17+USM!D22+USM!D27</f>
        <v>3471730</v>
      </c>
      <c r="F66" s="27">
        <f>USM!K12+USM!K17+USM!K22+USM!K27</f>
        <v>916927</v>
      </c>
      <c r="G66" s="27">
        <v>0</v>
      </c>
      <c r="H66" s="27">
        <v>498227</v>
      </c>
      <c r="I66" s="27">
        <f>F66-G66-H66</f>
        <v>418700</v>
      </c>
      <c r="J66" s="27">
        <f t="shared" ref="J66" si="22">E66-F66</f>
        <v>2554803</v>
      </c>
    </row>
    <row r="67" spans="1:10" ht="12.75" customHeight="1" x14ac:dyDescent="0.2">
      <c r="A67" s="20"/>
      <c r="B67" s="71"/>
      <c r="C67" s="32"/>
    </row>
    <row r="68" spans="1:10" ht="12.75" customHeight="1" thickBot="1" x14ac:dyDescent="0.25">
      <c r="A68" s="72" t="s">
        <v>157</v>
      </c>
      <c r="B68" s="130"/>
      <c r="C68" s="72"/>
      <c r="D68" s="72"/>
      <c r="E68" s="70">
        <f>SUM(E66:E66)</f>
        <v>3471730</v>
      </c>
      <c r="F68" s="70">
        <f>SUM(F66:F66)</f>
        <v>916927</v>
      </c>
      <c r="G68" s="70">
        <f t="shared" ref="G68:I68" si="23">SUM(G66:G66)</f>
        <v>0</v>
      </c>
      <c r="H68" s="70">
        <f t="shared" si="23"/>
        <v>498227</v>
      </c>
      <c r="I68" s="70">
        <f t="shared" si="23"/>
        <v>418700</v>
      </c>
      <c r="J68" s="70">
        <f>SUM(J66:J66)</f>
        <v>2554803</v>
      </c>
    </row>
    <row r="69" spans="1:10" ht="12.75" customHeight="1" thickTop="1" x14ac:dyDescent="0.2">
      <c r="A69" s="20"/>
      <c r="B69" s="71"/>
      <c r="C69" s="32"/>
    </row>
    <row r="70" spans="1:10" ht="12.75" customHeight="1" x14ac:dyDescent="0.2"/>
    <row r="71" spans="1:10" s="73" customFormat="1" ht="12.75" customHeight="1" thickBot="1" x14ac:dyDescent="0.25">
      <c r="A71" s="132" t="s">
        <v>48</v>
      </c>
      <c r="B71" s="132"/>
      <c r="C71" s="132"/>
      <c r="D71" s="132"/>
      <c r="E71" s="133">
        <f>E10+E15+E19+E23+E27+E33+E38+E43+E49+E54+E60+E64+E68</f>
        <v>330980000</v>
      </c>
      <c r="F71" s="133">
        <f t="shared" ref="F71:J71" si="24">F10+F15+F19+F23+F27+F33+F38+F43+F49+F54+F60+F64+F68</f>
        <v>280307220.41749996</v>
      </c>
      <c r="G71" s="133">
        <f t="shared" si="24"/>
        <v>146346747.52000001</v>
      </c>
      <c r="H71" s="133">
        <f>H10+H15+H19+H23+H27+H33+H38+H43+H49+H54+H60+H64+H68</f>
        <v>94724979.259999976</v>
      </c>
      <c r="I71" s="133">
        <f>I10+I15+I19+I23+I27+I33+I38+I43+I49+I54+I60+I64+I68</f>
        <v>39235493.637500018</v>
      </c>
      <c r="J71" s="133">
        <f t="shared" si="24"/>
        <v>50672779.582499996</v>
      </c>
    </row>
    <row r="72" spans="1:10" ht="12.75" customHeight="1" thickTop="1" x14ac:dyDescent="0.2"/>
    <row r="73" spans="1:10" ht="12.75" customHeight="1" x14ac:dyDescent="0.2"/>
    <row r="74" spans="1:10" ht="12.75" customHeight="1" x14ac:dyDescent="0.2"/>
    <row r="75" spans="1:10" ht="12.75" customHeight="1" x14ac:dyDescent="0.2"/>
    <row r="76" spans="1:10" ht="12.75" customHeight="1" x14ac:dyDescent="0.2"/>
    <row r="77" spans="1:10" ht="12.75" customHeight="1" x14ac:dyDescent="0.2"/>
    <row r="78" spans="1:10" ht="12.75" customHeight="1" x14ac:dyDescent="0.2"/>
    <row r="79" spans="1:10" ht="12.75" customHeight="1" x14ac:dyDescent="0.2"/>
    <row r="80" spans="1:1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</sheetData>
  <phoneticPr fontId="15" type="noConversion"/>
  <pageMargins left="0.5" right="0.25" top="1" bottom="1" header="0.5" footer="0.5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2:O1046956"/>
  <sheetViews>
    <sheetView topLeftCell="H1" zoomScale="130" zoomScaleNormal="130" workbookViewId="0">
      <pane ySplit="5" topLeftCell="A190" activePane="bottomLeft" state="frozen"/>
      <selection activeCell="G1" sqref="G1"/>
      <selection pane="bottomLeft" activeCell="M192" sqref="M192:N192"/>
    </sheetView>
  </sheetViews>
  <sheetFormatPr defaultColWidth="8.85546875" defaultRowHeight="12.75" x14ac:dyDescent="0.2"/>
  <cols>
    <col min="1" max="1" width="53.28515625" style="15" customWidth="1"/>
    <col min="2" max="2" width="16.42578125" style="15" customWidth="1"/>
    <col min="3" max="3" width="30" style="15" customWidth="1"/>
    <col min="4" max="4" width="14.85546875" style="15" customWidth="1"/>
    <col min="5" max="5" width="3.7109375" style="240" customWidth="1"/>
    <col min="6" max="6" width="12.7109375" style="15" customWidth="1"/>
    <col min="7" max="7" width="41.7109375" style="15" customWidth="1"/>
    <col min="8" max="8" width="21.42578125" style="19" customWidth="1"/>
    <col min="9" max="9" width="12" style="117" customWidth="1"/>
    <col min="10" max="10" width="13.140625" style="143" customWidth="1"/>
    <col min="11" max="11" width="15" style="241" customWidth="1"/>
    <col min="12" max="12" width="14.42578125" style="15" bestFit="1" customWidth="1"/>
    <col min="13" max="13" width="12.85546875" style="15" bestFit="1" customWidth="1"/>
    <col min="14" max="14" width="11.85546875" style="59" bestFit="1" customWidth="1"/>
    <col min="15" max="15" width="10.7109375" style="15" bestFit="1" customWidth="1"/>
    <col min="16" max="16" width="11.7109375" style="15" bestFit="1" customWidth="1"/>
    <col min="17" max="16384" width="8.85546875" style="15"/>
  </cols>
  <sheetData>
    <row r="2" spans="1:14" x14ac:dyDescent="0.2">
      <c r="A2" s="74" t="s">
        <v>0</v>
      </c>
      <c r="B2" s="8"/>
    </row>
    <row r="3" spans="1:14" ht="13.5" thickBot="1" x14ac:dyDescent="0.25">
      <c r="B3" s="8"/>
    </row>
    <row r="4" spans="1:14" ht="13.5" thickTop="1" x14ac:dyDescent="0.2">
      <c r="A4" s="242" t="s">
        <v>8</v>
      </c>
      <c r="B4" s="80" t="s">
        <v>158</v>
      </c>
      <c r="C4" s="83" t="s">
        <v>159</v>
      </c>
      <c r="D4" s="83" t="s">
        <v>160</v>
      </c>
      <c r="E4" s="243" t="s">
        <v>161</v>
      </c>
      <c r="F4" s="83" t="s">
        <v>162</v>
      </c>
      <c r="G4" s="83" t="s">
        <v>163</v>
      </c>
      <c r="H4" s="83" t="s">
        <v>164</v>
      </c>
      <c r="I4" s="244" t="s">
        <v>165</v>
      </c>
      <c r="J4" s="85" t="s">
        <v>166</v>
      </c>
      <c r="K4" s="245" t="s">
        <v>167</v>
      </c>
      <c r="L4" s="83" t="s">
        <v>168</v>
      </c>
      <c r="M4" s="83" t="s">
        <v>158</v>
      </c>
      <c r="N4" s="289" t="s">
        <v>165</v>
      </c>
    </row>
    <row r="5" spans="1:14" ht="13.5" thickBot="1" x14ac:dyDescent="0.25">
      <c r="A5" s="246"/>
      <c r="B5" s="88" t="s">
        <v>169</v>
      </c>
      <c r="C5" s="88"/>
      <c r="D5" s="88" t="s">
        <v>170</v>
      </c>
      <c r="E5" s="247"/>
      <c r="F5" s="88" t="s">
        <v>144</v>
      </c>
      <c r="G5" s="88"/>
      <c r="H5" s="88"/>
      <c r="I5" s="248" t="s">
        <v>171</v>
      </c>
      <c r="J5" s="92" t="s">
        <v>144</v>
      </c>
      <c r="K5" s="249" t="s">
        <v>172</v>
      </c>
      <c r="L5" s="88" t="s">
        <v>173</v>
      </c>
      <c r="M5" s="88" t="s">
        <v>174</v>
      </c>
      <c r="N5" s="290"/>
    </row>
    <row r="6" spans="1:14" ht="13.5" thickTop="1" x14ac:dyDescent="0.2">
      <c r="B6" s="8"/>
      <c r="D6" s="115"/>
      <c r="E6" s="250"/>
      <c r="F6" s="115"/>
      <c r="J6" s="21"/>
      <c r="K6" s="21"/>
    </row>
    <row r="7" spans="1:14" ht="12.75" customHeight="1" x14ac:dyDescent="0.2">
      <c r="A7" s="149" t="s">
        <v>175</v>
      </c>
      <c r="C7" s="15" t="s">
        <v>176</v>
      </c>
      <c r="D7" s="122">
        <v>57817000</v>
      </c>
      <c r="E7" s="116">
        <v>23</v>
      </c>
      <c r="F7" s="149"/>
      <c r="J7" s="21"/>
      <c r="K7" s="21"/>
    </row>
    <row r="8" spans="1:14" ht="12.75" customHeight="1" x14ac:dyDescent="0.2">
      <c r="A8" s="15" t="s">
        <v>22</v>
      </c>
      <c r="B8" s="8"/>
      <c r="D8" s="115"/>
      <c r="E8" s="116">
        <v>23</v>
      </c>
      <c r="F8" s="115"/>
      <c r="G8" s="15" t="s">
        <v>177</v>
      </c>
      <c r="H8" s="17" t="s">
        <v>178</v>
      </c>
      <c r="I8" s="117">
        <v>44965</v>
      </c>
      <c r="J8" s="21" t="s">
        <v>179</v>
      </c>
      <c r="K8" s="21">
        <v>7588233.4900000002</v>
      </c>
      <c r="M8" s="15">
        <v>11488251</v>
      </c>
      <c r="N8" s="63">
        <v>44974</v>
      </c>
    </row>
    <row r="9" spans="1:14" ht="12.75" customHeight="1" x14ac:dyDescent="0.2">
      <c r="A9" s="15" t="s">
        <v>22</v>
      </c>
      <c r="B9" s="8"/>
      <c r="D9" s="115"/>
      <c r="E9" s="116">
        <v>23</v>
      </c>
      <c r="F9" s="115"/>
      <c r="G9" s="15" t="s">
        <v>177</v>
      </c>
      <c r="H9" s="17" t="s">
        <v>180</v>
      </c>
      <c r="I9" s="117">
        <v>44965</v>
      </c>
      <c r="J9" s="21" t="s">
        <v>179</v>
      </c>
      <c r="K9" s="21">
        <v>2165048.7599999998</v>
      </c>
      <c r="M9" s="15">
        <v>11488251</v>
      </c>
      <c r="N9" s="63">
        <v>44974</v>
      </c>
    </row>
    <row r="10" spans="1:14" ht="12.75" customHeight="1" x14ac:dyDescent="0.2">
      <c r="A10" s="15" t="s">
        <v>22</v>
      </c>
      <c r="B10" s="8"/>
      <c r="D10" s="115"/>
      <c r="E10" s="116">
        <v>23</v>
      </c>
      <c r="F10" s="115"/>
      <c r="G10" s="15" t="s">
        <v>181</v>
      </c>
      <c r="H10" s="17" t="s">
        <v>182</v>
      </c>
      <c r="I10" s="117">
        <v>44986</v>
      </c>
      <c r="J10" s="21" t="s">
        <v>183</v>
      </c>
      <c r="K10" s="21">
        <f>7720+1505</f>
        <v>9225</v>
      </c>
      <c r="M10" s="15">
        <v>11584724</v>
      </c>
      <c r="N10" s="63">
        <v>44999</v>
      </c>
    </row>
    <row r="11" spans="1:14" ht="12.75" customHeight="1" x14ac:dyDescent="0.2">
      <c r="A11" s="15" t="s">
        <v>22</v>
      </c>
      <c r="B11" s="8"/>
      <c r="D11" s="115"/>
      <c r="E11" s="116">
        <v>23</v>
      </c>
      <c r="F11" s="115"/>
      <c r="G11" s="15" t="s">
        <v>177</v>
      </c>
      <c r="H11" s="17">
        <v>39</v>
      </c>
      <c r="I11" s="117">
        <v>45000</v>
      </c>
      <c r="J11" s="21" t="s">
        <v>184</v>
      </c>
      <c r="K11" s="21">
        <v>5419435.7300000004</v>
      </c>
      <c r="M11" s="15">
        <v>11612733</v>
      </c>
      <c r="N11" s="63">
        <v>45009</v>
      </c>
    </row>
    <row r="12" spans="1:14" ht="12.75" customHeight="1" x14ac:dyDescent="0.2">
      <c r="A12" s="15" t="s">
        <v>22</v>
      </c>
      <c r="B12" s="8"/>
      <c r="D12" s="115"/>
      <c r="E12" s="116">
        <v>23</v>
      </c>
      <c r="F12" s="115"/>
      <c r="G12" s="15" t="s">
        <v>181</v>
      </c>
      <c r="H12" s="17">
        <v>361108</v>
      </c>
      <c r="I12" s="117">
        <v>45009</v>
      </c>
      <c r="J12" s="21" t="s">
        <v>185</v>
      </c>
      <c r="K12" s="21">
        <v>5292.58</v>
      </c>
      <c r="M12" s="15">
        <v>11706388</v>
      </c>
      <c r="N12" s="63">
        <v>45033</v>
      </c>
    </row>
    <row r="13" spans="1:14" ht="12.75" customHeight="1" x14ac:dyDescent="0.2">
      <c r="A13" s="15" t="s">
        <v>22</v>
      </c>
      <c r="B13" s="8"/>
      <c r="D13" s="115"/>
      <c r="E13" s="116">
        <v>23</v>
      </c>
      <c r="F13" s="115"/>
      <c r="G13" s="15" t="s">
        <v>177</v>
      </c>
      <c r="H13" s="17">
        <v>40</v>
      </c>
      <c r="I13" s="117">
        <v>45028</v>
      </c>
      <c r="J13" s="21" t="s">
        <v>186</v>
      </c>
      <c r="K13" s="21">
        <v>4956456.4000000004</v>
      </c>
      <c r="M13" s="15">
        <v>11706388</v>
      </c>
      <c r="N13" s="63">
        <v>45033</v>
      </c>
    </row>
    <row r="14" spans="1:14" ht="12.75" customHeight="1" x14ac:dyDescent="0.2">
      <c r="A14" s="15" t="s">
        <v>22</v>
      </c>
      <c r="B14" s="8"/>
      <c r="D14" s="115"/>
      <c r="E14" s="116">
        <v>23</v>
      </c>
      <c r="F14" s="115"/>
      <c r="G14" s="15" t="s">
        <v>181</v>
      </c>
      <c r="H14" s="17">
        <v>373142</v>
      </c>
      <c r="I14" s="117">
        <v>45047</v>
      </c>
      <c r="J14" s="21" t="s">
        <v>187</v>
      </c>
      <c r="K14" s="21">
        <v>4046.42</v>
      </c>
      <c r="M14" s="15">
        <v>11853679</v>
      </c>
      <c r="N14" s="63">
        <v>45065</v>
      </c>
    </row>
    <row r="15" spans="1:14" ht="12.75" customHeight="1" x14ac:dyDescent="0.2">
      <c r="A15" s="15" t="s">
        <v>22</v>
      </c>
      <c r="B15" s="8"/>
      <c r="D15" s="115"/>
      <c r="E15" s="116">
        <v>23</v>
      </c>
      <c r="F15" s="115"/>
      <c r="G15" s="15" t="s">
        <v>177</v>
      </c>
      <c r="H15" s="17" t="s">
        <v>188</v>
      </c>
      <c r="I15" s="117">
        <v>45070</v>
      </c>
      <c r="J15" s="21" t="s">
        <v>189</v>
      </c>
      <c r="K15" s="21">
        <v>4660944.43</v>
      </c>
      <c r="M15" s="15">
        <v>11891182</v>
      </c>
      <c r="N15" s="63">
        <v>45076</v>
      </c>
    </row>
    <row r="16" spans="1:14" ht="12.75" customHeight="1" x14ac:dyDescent="0.2">
      <c r="A16" s="15" t="s">
        <v>22</v>
      </c>
      <c r="B16" s="8"/>
      <c r="D16" s="115"/>
      <c r="E16" s="116">
        <v>23</v>
      </c>
      <c r="F16" s="115"/>
      <c r="G16" s="15" t="s">
        <v>177</v>
      </c>
      <c r="H16" s="17" t="s">
        <v>190</v>
      </c>
      <c r="I16" s="117">
        <v>45091</v>
      </c>
      <c r="J16" s="21" t="s">
        <v>191</v>
      </c>
      <c r="K16" s="21">
        <v>4024233.67</v>
      </c>
      <c r="M16" s="15">
        <v>11998394</v>
      </c>
      <c r="N16" s="63">
        <v>45100</v>
      </c>
    </row>
    <row r="17" spans="1:14" ht="12.75" customHeight="1" x14ac:dyDescent="0.2">
      <c r="A17" s="15" t="s">
        <v>22</v>
      </c>
      <c r="B17" s="8"/>
      <c r="D17" s="115"/>
      <c r="E17" s="116">
        <v>23</v>
      </c>
      <c r="F17" s="115"/>
      <c r="G17" s="15" t="s">
        <v>192</v>
      </c>
      <c r="H17" s="17">
        <v>9332559996</v>
      </c>
      <c r="I17" s="117">
        <v>45114</v>
      </c>
      <c r="J17" s="21" t="s">
        <v>193</v>
      </c>
      <c r="K17" s="21">
        <v>47954.45</v>
      </c>
      <c r="M17" s="15">
        <v>12092750</v>
      </c>
      <c r="N17" s="63">
        <v>45135</v>
      </c>
    </row>
    <row r="18" spans="1:14" ht="12.75" customHeight="1" x14ac:dyDescent="0.2">
      <c r="A18" s="15" t="s">
        <v>22</v>
      </c>
      <c r="B18" s="8"/>
      <c r="D18" s="115"/>
      <c r="E18" s="116">
        <v>23</v>
      </c>
      <c r="F18" s="115"/>
      <c r="G18" s="15" t="s">
        <v>177</v>
      </c>
      <c r="H18" s="17" t="s">
        <v>194</v>
      </c>
      <c r="I18" s="117">
        <v>45121</v>
      </c>
      <c r="J18" s="21" t="s">
        <v>195</v>
      </c>
      <c r="K18" s="21">
        <v>136035.48000000001</v>
      </c>
      <c r="M18" s="15">
        <v>12092750</v>
      </c>
      <c r="N18" s="63">
        <v>45135</v>
      </c>
    </row>
    <row r="19" spans="1:14" ht="12.75" customHeight="1" x14ac:dyDescent="0.2">
      <c r="A19" s="15" t="s">
        <v>22</v>
      </c>
      <c r="B19" s="8"/>
      <c r="D19" s="115"/>
      <c r="E19" s="116">
        <v>23</v>
      </c>
      <c r="F19" s="115"/>
      <c r="G19" s="15" t="s">
        <v>196</v>
      </c>
      <c r="H19" s="17" t="s">
        <v>197</v>
      </c>
      <c r="I19" s="117">
        <v>45126</v>
      </c>
      <c r="J19" s="21" t="s">
        <v>198</v>
      </c>
      <c r="K19" s="21">
        <v>33061.5</v>
      </c>
      <c r="M19" s="15">
        <v>12109646</v>
      </c>
      <c r="N19" s="63">
        <v>45135</v>
      </c>
    </row>
    <row r="20" spans="1:14" ht="12.75" customHeight="1" x14ac:dyDescent="0.2">
      <c r="A20" s="15" t="s">
        <v>22</v>
      </c>
      <c r="B20" s="8"/>
      <c r="D20" s="115"/>
      <c r="E20" s="116">
        <v>23</v>
      </c>
      <c r="F20" s="115"/>
      <c r="G20" s="15" t="s">
        <v>196</v>
      </c>
      <c r="H20" s="17" t="s">
        <v>199</v>
      </c>
      <c r="I20" s="117">
        <v>45126</v>
      </c>
      <c r="J20" s="21" t="s">
        <v>198</v>
      </c>
      <c r="K20" s="21">
        <v>45210.5</v>
      </c>
      <c r="M20" s="15">
        <v>12109646</v>
      </c>
      <c r="N20" s="63">
        <v>45135</v>
      </c>
    </row>
    <row r="21" spans="1:14" ht="12.75" customHeight="1" x14ac:dyDescent="0.2">
      <c r="A21" s="15" t="s">
        <v>22</v>
      </c>
      <c r="B21" s="8"/>
      <c r="D21" s="115"/>
      <c r="E21" s="116">
        <v>23</v>
      </c>
      <c r="F21" s="115"/>
      <c r="G21" s="15" t="s">
        <v>181</v>
      </c>
      <c r="H21" s="17">
        <v>379746</v>
      </c>
      <c r="I21" s="117">
        <v>45133</v>
      </c>
      <c r="J21" s="21" t="s">
        <v>200</v>
      </c>
      <c r="K21" s="21">
        <v>13504.41</v>
      </c>
      <c r="M21" s="8">
        <v>12177926</v>
      </c>
      <c r="N21" s="291">
        <v>45161</v>
      </c>
    </row>
    <row r="22" spans="1:14" ht="12.75" customHeight="1" x14ac:dyDescent="0.2">
      <c r="A22" s="15" t="s">
        <v>22</v>
      </c>
      <c r="B22" s="8"/>
      <c r="D22" s="115"/>
      <c r="E22" s="116">
        <v>23</v>
      </c>
      <c r="F22" s="115"/>
      <c r="G22" s="15" t="s">
        <v>177</v>
      </c>
      <c r="H22" s="17" t="s">
        <v>201</v>
      </c>
      <c r="I22" s="117">
        <v>45140</v>
      </c>
      <c r="J22" s="21" t="s">
        <v>202</v>
      </c>
      <c r="K22" s="21">
        <v>4192637.86</v>
      </c>
      <c r="M22" s="8">
        <v>12177926</v>
      </c>
      <c r="N22" s="291">
        <v>45161</v>
      </c>
    </row>
    <row r="23" spans="1:14" ht="12.75" customHeight="1" x14ac:dyDescent="0.2">
      <c r="A23" s="15" t="s">
        <v>22</v>
      </c>
      <c r="B23" s="8"/>
      <c r="D23" s="115"/>
      <c r="E23" s="116">
        <v>23</v>
      </c>
      <c r="F23" s="115"/>
      <c r="G23" s="15" t="s">
        <v>196</v>
      </c>
      <c r="H23" s="17">
        <v>4224</v>
      </c>
      <c r="I23" s="117">
        <v>45140</v>
      </c>
      <c r="J23" s="21" t="s">
        <v>202</v>
      </c>
      <c r="K23" s="21">
        <v>23322.5</v>
      </c>
      <c r="M23" s="8">
        <v>12177926</v>
      </c>
      <c r="N23" s="291">
        <v>45161</v>
      </c>
    </row>
    <row r="24" spans="1:14" ht="12.75" customHeight="1" x14ac:dyDescent="0.2">
      <c r="A24" s="15" t="s">
        <v>22</v>
      </c>
      <c r="B24" s="8"/>
      <c r="D24" s="115"/>
      <c r="E24" s="116">
        <v>23</v>
      </c>
      <c r="F24" s="115"/>
      <c r="G24" s="15" t="s">
        <v>203</v>
      </c>
      <c r="H24" s="17">
        <v>2000788858</v>
      </c>
      <c r="I24" s="117">
        <v>45161</v>
      </c>
      <c r="J24" s="21" t="s">
        <v>204</v>
      </c>
      <c r="K24" s="21">
        <v>21158.400000000001</v>
      </c>
      <c r="M24" s="15">
        <v>12338463</v>
      </c>
      <c r="N24" s="63">
        <v>45196</v>
      </c>
    </row>
    <row r="25" spans="1:14" ht="12.75" customHeight="1" x14ac:dyDescent="0.2">
      <c r="A25" s="15" t="s">
        <v>22</v>
      </c>
      <c r="B25" s="8"/>
      <c r="D25" s="115"/>
      <c r="E25" s="116">
        <v>23</v>
      </c>
      <c r="F25" s="115"/>
      <c r="G25" s="15" t="s">
        <v>177</v>
      </c>
      <c r="H25" s="17" t="s">
        <v>205</v>
      </c>
      <c r="I25" s="117">
        <v>45176</v>
      </c>
      <c r="J25" s="21" t="s">
        <v>206</v>
      </c>
      <c r="K25" s="21">
        <v>2860902.77</v>
      </c>
      <c r="M25" s="15">
        <v>12338463</v>
      </c>
      <c r="N25" s="63">
        <v>45196</v>
      </c>
    </row>
    <row r="26" spans="1:14" ht="12.75" customHeight="1" x14ac:dyDescent="0.2">
      <c r="A26" s="15" t="s">
        <v>22</v>
      </c>
      <c r="B26" s="8"/>
      <c r="D26" s="115"/>
      <c r="E26" s="116">
        <v>23</v>
      </c>
      <c r="F26" s="115"/>
      <c r="G26" s="15" t="s">
        <v>196</v>
      </c>
      <c r="H26" s="17" t="s">
        <v>207</v>
      </c>
      <c r="I26" s="117">
        <v>45184</v>
      </c>
      <c r="J26" s="21" t="s">
        <v>208</v>
      </c>
      <c r="K26" s="21">
        <v>71171.25</v>
      </c>
      <c r="M26" s="15">
        <v>12361553</v>
      </c>
      <c r="N26" s="63">
        <v>45196</v>
      </c>
    </row>
    <row r="27" spans="1:14" ht="12.75" customHeight="1" x14ac:dyDescent="0.2">
      <c r="A27" s="15" t="s">
        <v>22</v>
      </c>
      <c r="B27" s="8"/>
      <c r="D27" s="115"/>
      <c r="E27" s="116">
        <v>23</v>
      </c>
      <c r="F27" s="115"/>
      <c r="G27" s="15" t="s">
        <v>203</v>
      </c>
      <c r="H27" s="17">
        <v>2000779034</v>
      </c>
      <c r="I27" s="117">
        <v>45184</v>
      </c>
      <c r="J27" s="21" t="s">
        <v>208</v>
      </c>
      <c r="K27" s="21">
        <v>22216.32</v>
      </c>
      <c r="M27" s="15">
        <v>12361553</v>
      </c>
      <c r="N27" s="63">
        <v>45196</v>
      </c>
    </row>
    <row r="28" spans="1:14" ht="12.75" customHeight="1" x14ac:dyDescent="0.2">
      <c r="A28" s="15" t="s">
        <v>22</v>
      </c>
      <c r="B28" s="8"/>
      <c r="D28" s="115"/>
      <c r="E28" s="116">
        <v>23</v>
      </c>
      <c r="F28" s="115"/>
      <c r="G28" s="15" t="s">
        <v>203</v>
      </c>
      <c r="H28" s="17">
        <v>2000766627</v>
      </c>
      <c r="I28" s="117">
        <v>45184</v>
      </c>
      <c r="J28" s="21" t="s">
        <v>208</v>
      </c>
      <c r="K28" s="21">
        <v>25919.040000000001</v>
      </c>
      <c r="M28" s="15">
        <v>12361553</v>
      </c>
      <c r="N28" s="63">
        <v>45196</v>
      </c>
    </row>
    <row r="29" spans="1:14" ht="12.75" customHeight="1" x14ac:dyDescent="0.2">
      <c r="A29" s="15" t="s">
        <v>22</v>
      </c>
      <c r="B29" s="8"/>
      <c r="D29" s="115"/>
      <c r="E29" s="116">
        <v>23</v>
      </c>
      <c r="F29" s="115"/>
      <c r="G29" s="15" t="s">
        <v>196</v>
      </c>
      <c r="H29" s="17" t="s">
        <v>662</v>
      </c>
      <c r="I29" s="117">
        <v>45250</v>
      </c>
      <c r="J29" s="21" t="s">
        <v>663</v>
      </c>
      <c r="K29" s="21">
        <v>56937</v>
      </c>
      <c r="M29" s="8">
        <v>12627815</v>
      </c>
      <c r="N29" s="63">
        <v>45271</v>
      </c>
    </row>
    <row r="30" spans="1:14" ht="12.75" customHeight="1" x14ac:dyDescent="0.2">
      <c r="A30" s="15" t="s">
        <v>22</v>
      </c>
      <c r="B30" s="8"/>
      <c r="D30" s="115"/>
      <c r="E30" s="116">
        <v>23</v>
      </c>
      <c r="F30" s="115"/>
      <c r="G30" s="15" t="s">
        <v>203</v>
      </c>
      <c r="H30" s="17">
        <v>2000799957</v>
      </c>
      <c r="I30" s="117">
        <v>45250</v>
      </c>
      <c r="J30" s="21" t="s">
        <v>663</v>
      </c>
      <c r="K30" s="21">
        <v>24332.16</v>
      </c>
      <c r="M30" s="8">
        <v>12627815</v>
      </c>
      <c r="N30" s="63">
        <v>45271</v>
      </c>
    </row>
    <row r="31" spans="1:14" ht="12.75" customHeight="1" x14ac:dyDescent="0.2">
      <c r="A31" s="15" t="s">
        <v>22</v>
      </c>
      <c r="B31" s="8"/>
      <c r="D31" s="115"/>
      <c r="E31" s="116">
        <v>23</v>
      </c>
      <c r="F31" s="115"/>
      <c r="G31" s="15" t="s">
        <v>177</v>
      </c>
      <c r="H31" s="17" t="s">
        <v>668</v>
      </c>
      <c r="I31" s="117">
        <v>45250</v>
      </c>
      <c r="J31" s="21" t="s">
        <v>663</v>
      </c>
      <c r="K31" s="21">
        <v>1727516.98</v>
      </c>
      <c r="M31" s="8">
        <v>12627815</v>
      </c>
      <c r="N31" s="63">
        <v>45271</v>
      </c>
    </row>
    <row r="32" spans="1:14" ht="12.75" customHeight="1" x14ac:dyDescent="0.2">
      <c r="A32" s="15" t="s">
        <v>22</v>
      </c>
      <c r="B32" s="8"/>
      <c r="D32" s="115"/>
      <c r="E32" s="116">
        <v>23</v>
      </c>
      <c r="F32" s="115"/>
      <c r="G32" s="15" t="s">
        <v>203</v>
      </c>
      <c r="H32" s="17">
        <v>2000810160</v>
      </c>
      <c r="I32" s="117">
        <v>45250</v>
      </c>
      <c r="J32" s="21" t="s">
        <v>674</v>
      </c>
      <c r="K32" s="21">
        <v>16926.72</v>
      </c>
      <c r="M32" s="8">
        <v>12627815</v>
      </c>
      <c r="N32" s="63">
        <v>45271</v>
      </c>
    </row>
    <row r="33" spans="1:14" ht="12.75" customHeight="1" x14ac:dyDescent="0.2">
      <c r="A33" s="15" t="s">
        <v>22</v>
      </c>
      <c r="B33" s="8"/>
      <c r="D33" s="115"/>
      <c r="E33" s="116">
        <v>23</v>
      </c>
      <c r="F33" s="115"/>
      <c r="G33" s="15" t="s">
        <v>177</v>
      </c>
      <c r="H33" s="17" t="s">
        <v>677</v>
      </c>
      <c r="I33" s="117">
        <v>45250</v>
      </c>
      <c r="J33" s="21" t="s">
        <v>674</v>
      </c>
      <c r="K33" s="21">
        <v>1958900.09</v>
      </c>
      <c r="M33" s="8">
        <v>12627815</v>
      </c>
      <c r="N33" s="63">
        <v>45271</v>
      </c>
    </row>
    <row r="34" spans="1:14" ht="12.75" customHeight="1" x14ac:dyDescent="0.2">
      <c r="A34" s="15" t="s">
        <v>22</v>
      </c>
      <c r="B34" s="8"/>
      <c r="D34" s="115"/>
      <c r="E34" s="116">
        <v>23</v>
      </c>
      <c r="F34" s="115"/>
      <c r="G34" s="15" t="s">
        <v>203</v>
      </c>
      <c r="H34" s="17">
        <v>2000822109</v>
      </c>
      <c r="I34" s="117">
        <v>45271</v>
      </c>
      <c r="J34" s="21" t="s">
        <v>713</v>
      </c>
      <c r="K34" s="21">
        <v>21158.400000000001</v>
      </c>
      <c r="M34" s="8">
        <v>12702135</v>
      </c>
      <c r="N34" s="63">
        <v>45278</v>
      </c>
    </row>
    <row r="35" spans="1:14" ht="12.75" customHeight="1" x14ac:dyDescent="0.2">
      <c r="A35" s="15" t="s">
        <v>22</v>
      </c>
      <c r="B35" s="8"/>
      <c r="D35" s="115"/>
      <c r="E35" s="116">
        <v>23</v>
      </c>
      <c r="F35" s="115"/>
      <c r="G35" s="15" t="s">
        <v>177</v>
      </c>
      <c r="H35" s="17" t="s">
        <v>717</v>
      </c>
      <c r="I35" s="117">
        <v>45271</v>
      </c>
      <c r="J35" s="21" t="s">
        <v>718</v>
      </c>
      <c r="K35" s="21">
        <v>1741287.53</v>
      </c>
      <c r="M35" s="8">
        <v>12702135</v>
      </c>
      <c r="N35" s="63">
        <v>45278</v>
      </c>
    </row>
    <row r="36" spans="1:14" ht="12.75" customHeight="1" x14ac:dyDescent="0.2">
      <c r="A36" s="15" t="s">
        <v>22</v>
      </c>
      <c r="B36" s="8"/>
      <c r="D36" s="115"/>
      <c r="E36" s="116">
        <v>23</v>
      </c>
      <c r="F36" s="115"/>
      <c r="G36" s="15" t="s">
        <v>177</v>
      </c>
      <c r="H36" s="17" t="s">
        <v>736</v>
      </c>
      <c r="I36" s="117">
        <v>45295</v>
      </c>
      <c r="J36" s="21" t="s">
        <v>735</v>
      </c>
      <c r="K36" s="21">
        <v>1464376.78</v>
      </c>
      <c r="M36" s="8">
        <v>12815305</v>
      </c>
      <c r="N36" s="63">
        <v>45320</v>
      </c>
    </row>
    <row r="37" spans="1:14" ht="12.75" customHeight="1" x14ac:dyDescent="0.2">
      <c r="A37" s="15" t="s">
        <v>22</v>
      </c>
      <c r="B37" s="8"/>
      <c r="D37" s="115"/>
      <c r="E37" s="116">
        <v>23</v>
      </c>
      <c r="F37" s="115"/>
      <c r="G37" s="15" t="s">
        <v>177</v>
      </c>
      <c r="H37" s="17" t="s">
        <v>739</v>
      </c>
      <c r="I37" s="117">
        <v>45295</v>
      </c>
      <c r="J37" s="21" t="s">
        <v>735</v>
      </c>
      <c r="K37" s="21">
        <v>654273.67000000004</v>
      </c>
      <c r="M37" s="8">
        <v>12815305</v>
      </c>
      <c r="N37" s="63">
        <v>45320</v>
      </c>
    </row>
    <row r="38" spans="1:14" ht="12.75" customHeight="1" x14ac:dyDescent="0.2">
      <c r="A38" s="15" t="s">
        <v>22</v>
      </c>
      <c r="B38" s="8"/>
      <c r="D38" s="115"/>
      <c r="E38" s="116">
        <v>23</v>
      </c>
      <c r="F38" s="115"/>
      <c r="G38" s="15" t="s">
        <v>203</v>
      </c>
      <c r="H38" s="17">
        <v>2000832346</v>
      </c>
      <c r="I38" s="117">
        <v>45295</v>
      </c>
      <c r="J38" s="21" t="s">
        <v>735</v>
      </c>
      <c r="K38" s="21">
        <v>21158.400000000001</v>
      </c>
      <c r="M38" s="8">
        <v>12815305</v>
      </c>
      <c r="N38" s="63">
        <v>45320</v>
      </c>
    </row>
    <row r="39" spans="1:14" ht="12.75" customHeight="1" x14ac:dyDescent="0.2">
      <c r="A39" s="15" t="s">
        <v>22</v>
      </c>
      <c r="B39" s="8"/>
      <c r="D39" s="115"/>
      <c r="E39" s="116">
        <v>23</v>
      </c>
      <c r="F39" s="115"/>
      <c r="G39" s="15" t="s">
        <v>203</v>
      </c>
      <c r="H39" s="17">
        <v>2000842323</v>
      </c>
      <c r="I39" s="117">
        <v>45327</v>
      </c>
      <c r="J39" s="21" t="s">
        <v>772</v>
      </c>
      <c r="K39" s="21">
        <v>20100.48</v>
      </c>
      <c r="M39" s="8">
        <v>12904178</v>
      </c>
      <c r="N39" s="291">
        <v>45348</v>
      </c>
    </row>
    <row r="40" spans="1:14" ht="12.75" customHeight="1" x14ac:dyDescent="0.2">
      <c r="A40" s="15" t="s">
        <v>22</v>
      </c>
      <c r="B40" s="8"/>
      <c r="D40" s="115"/>
      <c r="E40" s="116">
        <v>23</v>
      </c>
      <c r="F40" s="115"/>
      <c r="G40" s="15" t="s">
        <v>776</v>
      </c>
      <c r="H40" s="17">
        <v>262343110</v>
      </c>
      <c r="I40" s="117">
        <v>45330</v>
      </c>
      <c r="J40" s="21" t="s">
        <v>777</v>
      </c>
      <c r="K40" s="21">
        <v>275.27</v>
      </c>
      <c r="M40" s="8">
        <v>12953849</v>
      </c>
      <c r="N40" s="291">
        <v>45348</v>
      </c>
    </row>
    <row r="41" spans="1:14" ht="12.75" customHeight="1" x14ac:dyDescent="0.2">
      <c r="A41" s="15" t="s">
        <v>22</v>
      </c>
      <c r="B41" s="8"/>
      <c r="D41" s="115"/>
      <c r="E41" s="116">
        <v>23</v>
      </c>
      <c r="F41" s="115"/>
      <c r="G41" s="15" t="s">
        <v>776</v>
      </c>
      <c r="H41" s="17">
        <v>262342780</v>
      </c>
      <c r="I41" s="117">
        <v>45330</v>
      </c>
      <c r="J41" s="21" t="s">
        <v>777</v>
      </c>
      <c r="K41" s="21">
        <v>3937.93</v>
      </c>
      <c r="M41" s="8">
        <v>12953849</v>
      </c>
      <c r="N41" s="291">
        <v>45348</v>
      </c>
    </row>
    <row r="42" spans="1:14" ht="12.75" customHeight="1" x14ac:dyDescent="0.2">
      <c r="A42" s="15" t="s">
        <v>22</v>
      </c>
      <c r="B42" s="8"/>
      <c r="D42" s="115"/>
      <c r="E42" s="116">
        <v>23</v>
      </c>
      <c r="F42" s="115"/>
      <c r="G42" s="15" t="s">
        <v>776</v>
      </c>
      <c r="H42" s="17">
        <v>262342155</v>
      </c>
      <c r="I42" s="117">
        <v>45330</v>
      </c>
      <c r="J42" s="21" t="s">
        <v>777</v>
      </c>
      <c r="K42" s="21">
        <v>3251.39</v>
      </c>
      <c r="M42" s="8">
        <v>12953849</v>
      </c>
      <c r="N42" s="291">
        <v>45348</v>
      </c>
    </row>
    <row r="43" spans="1:14" ht="12.75" customHeight="1" x14ac:dyDescent="0.2">
      <c r="A43" s="15" t="s">
        <v>22</v>
      </c>
      <c r="B43" s="8"/>
      <c r="D43" s="115"/>
      <c r="E43" s="116">
        <v>23</v>
      </c>
      <c r="F43" s="115"/>
      <c r="G43" s="15" t="s">
        <v>776</v>
      </c>
      <c r="H43" s="17">
        <v>262341674</v>
      </c>
      <c r="I43" s="117">
        <v>45330</v>
      </c>
      <c r="J43" s="21" t="s">
        <v>777</v>
      </c>
      <c r="K43" s="21">
        <v>545923.88</v>
      </c>
      <c r="M43" s="8">
        <v>12953849</v>
      </c>
      <c r="N43" s="291">
        <v>45348</v>
      </c>
    </row>
    <row r="44" spans="1:14" ht="12.75" customHeight="1" x14ac:dyDescent="0.2">
      <c r="A44" s="15" t="s">
        <v>22</v>
      </c>
      <c r="B44" s="8"/>
      <c r="D44" s="115"/>
      <c r="E44" s="116">
        <v>23</v>
      </c>
      <c r="F44" s="115"/>
      <c r="G44" s="15" t="s">
        <v>203</v>
      </c>
      <c r="H44" s="17">
        <v>2000858244</v>
      </c>
      <c r="I44" s="117">
        <v>45351</v>
      </c>
      <c r="J44" s="21" t="s">
        <v>814</v>
      </c>
      <c r="K44" s="21">
        <v>23274.240000000002</v>
      </c>
      <c r="M44" s="8">
        <v>13043230</v>
      </c>
      <c r="N44" s="291">
        <v>45377</v>
      </c>
    </row>
    <row r="45" spans="1:14" ht="12.75" customHeight="1" x14ac:dyDescent="0.2">
      <c r="A45" s="15" t="s">
        <v>22</v>
      </c>
      <c r="B45" s="8"/>
      <c r="D45" s="115"/>
      <c r="E45" s="116">
        <v>23</v>
      </c>
      <c r="F45" s="115"/>
      <c r="G45" s="15" t="s">
        <v>819</v>
      </c>
      <c r="H45" s="17" t="s">
        <v>817</v>
      </c>
      <c r="I45" s="117">
        <v>45359</v>
      </c>
      <c r="J45" s="21" t="s">
        <v>818</v>
      </c>
      <c r="K45" s="21">
        <v>841489.88</v>
      </c>
      <c r="M45" s="8">
        <v>13043230</v>
      </c>
      <c r="N45" s="291">
        <v>45377</v>
      </c>
    </row>
    <row r="46" spans="1:14" ht="12.75" customHeight="1" x14ac:dyDescent="0.2">
      <c r="A46" s="15" t="s">
        <v>22</v>
      </c>
      <c r="B46" s="8"/>
      <c r="D46" s="115"/>
      <c r="E46" s="116">
        <v>23</v>
      </c>
      <c r="F46" s="115"/>
      <c r="G46" s="15" t="s">
        <v>181</v>
      </c>
      <c r="H46" s="17">
        <v>414548</v>
      </c>
      <c r="I46" s="117">
        <v>45366</v>
      </c>
      <c r="J46" s="21" t="s">
        <v>832</v>
      </c>
      <c r="K46" s="21">
        <v>7940.65</v>
      </c>
      <c r="M46" s="8">
        <v>13062445</v>
      </c>
      <c r="N46" s="291">
        <v>45377</v>
      </c>
    </row>
    <row r="47" spans="1:14" ht="12.75" customHeight="1" x14ac:dyDescent="0.2">
      <c r="A47" s="15" t="s">
        <v>22</v>
      </c>
      <c r="B47" s="8"/>
      <c r="D47" s="115"/>
      <c r="E47" s="116">
        <v>23</v>
      </c>
      <c r="F47" s="115"/>
      <c r="G47" s="15" t="s">
        <v>177</v>
      </c>
      <c r="H47" s="17" t="s">
        <v>853</v>
      </c>
      <c r="I47" s="117">
        <v>45390</v>
      </c>
      <c r="J47" s="21" t="s">
        <v>852</v>
      </c>
      <c r="K47" s="21">
        <v>726538.36</v>
      </c>
      <c r="M47" s="8">
        <v>13208376</v>
      </c>
      <c r="N47" s="291">
        <v>45412</v>
      </c>
    </row>
    <row r="48" spans="1:14" ht="12.75" customHeight="1" x14ac:dyDescent="0.2">
      <c r="A48" s="15" t="s">
        <v>22</v>
      </c>
      <c r="B48" s="8"/>
      <c r="D48" s="115"/>
      <c r="E48" s="116">
        <v>23</v>
      </c>
      <c r="F48" s="115"/>
      <c r="G48" s="15" t="s">
        <v>177</v>
      </c>
      <c r="H48" s="17" t="s">
        <v>854</v>
      </c>
      <c r="I48" s="117">
        <v>45390</v>
      </c>
      <c r="J48" s="21" t="s">
        <v>858</v>
      </c>
      <c r="K48" s="21">
        <v>658511.68000000005</v>
      </c>
      <c r="M48" s="8">
        <v>13208376</v>
      </c>
      <c r="N48" s="291">
        <v>45412</v>
      </c>
    </row>
    <row r="49" spans="1:15" ht="12.75" customHeight="1" x14ac:dyDescent="0.2">
      <c r="A49" s="15" t="s">
        <v>22</v>
      </c>
      <c r="B49" s="8"/>
      <c r="D49" s="115"/>
      <c r="E49" s="116">
        <v>23</v>
      </c>
      <c r="F49" s="115"/>
      <c r="G49" s="15" t="s">
        <v>177</v>
      </c>
      <c r="H49" s="17" t="s">
        <v>864</v>
      </c>
      <c r="I49" s="117">
        <v>45404</v>
      </c>
      <c r="J49" s="21" t="s">
        <v>865</v>
      </c>
      <c r="K49" s="21">
        <v>24930.959999999999</v>
      </c>
      <c r="M49" s="8">
        <v>13208376</v>
      </c>
      <c r="N49" s="291">
        <v>45412</v>
      </c>
      <c r="O49" s="15" t="s">
        <v>867</v>
      </c>
    </row>
    <row r="50" spans="1:15" ht="12.75" customHeight="1" x14ac:dyDescent="0.2">
      <c r="A50" s="15" t="s">
        <v>22</v>
      </c>
      <c r="B50" s="8"/>
      <c r="D50" s="115"/>
      <c r="E50" s="116">
        <v>23</v>
      </c>
      <c r="F50" s="115"/>
      <c r="G50" s="15" t="s">
        <v>181</v>
      </c>
      <c r="H50" s="17">
        <v>418635</v>
      </c>
      <c r="I50" s="117">
        <v>45404</v>
      </c>
      <c r="J50" s="21" t="s">
        <v>865</v>
      </c>
      <c r="K50" s="21">
        <v>25132.85</v>
      </c>
      <c r="M50" s="8">
        <v>13208376</v>
      </c>
      <c r="N50" s="291">
        <v>45412</v>
      </c>
      <c r="O50" s="15" t="s">
        <v>866</v>
      </c>
    </row>
    <row r="51" spans="1:15" ht="12.75" customHeight="1" x14ac:dyDescent="0.2">
      <c r="A51" s="15" t="s">
        <v>22</v>
      </c>
      <c r="B51" s="8"/>
      <c r="D51" s="115"/>
      <c r="E51" s="116">
        <v>23</v>
      </c>
      <c r="F51" s="115"/>
      <c r="G51" s="15" t="s">
        <v>203</v>
      </c>
      <c r="H51" s="17">
        <v>2000864686</v>
      </c>
      <c r="I51" s="117">
        <v>45404</v>
      </c>
      <c r="J51" s="21" t="s">
        <v>865</v>
      </c>
      <c r="K51" s="21">
        <v>22216.32</v>
      </c>
      <c r="M51" s="8">
        <v>13208376</v>
      </c>
      <c r="N51" s="291">
        <v>45412</v>
      </c>
      <c r="O51" s="15" t="s">
        <v>868</v>
      </c>
    </row>
    <row r="52" spans="1:15" ht="12.75" customHeight="1" x14ac:dyDescent="0.2">
      <c r="A52" s="15" t="s">
        <v>22</v>
      </c>
      <c r="B52" s="8"/>
      <c r="D52" s="115"/>
      <c r="E52" s="116">
        <v>23</v>
      </c>
      <c r="F52" s="115"/>
      <c r="G52" s="15" t="s">
        <v>203</v>
      </c>
      <c r="H52" s="17">
        <v>2000876913</v>
      </c>
      <c r="I52" s="117">
        <v>45434</v>
      </c>
      <c r="J52" s="21" t="s">
        <v>884</v>
      </c>
      <c r="K52" s="21">
        <v>20893.919999999998</v>
      </c>
      <c r="M52" s="8">
        <v>13331708</v>
      </c>
      <c r="N52" s="291">
        <v>45441</v>
      </c>
    </row>
    <row r="53" spans="1:15" ht="12.75" customHeight="1" x14ac:dyDescent="0.2">
      <c r="A53" s="15" t="s">
        <v>22</v>
      </c>
      <c r="B53" s="8"/>
      <c r="D53" s="115"/>
      <c r="E53" s="116">
        <v>23</v>
      </c>
      <c r="F53" s="115"/>
      <c r="G53" s="15" t="s">
        <v>181</v>
      </c>
      <c r="H53" s="19">
        <v>422509</v>
      </c>
      <c r="I53" s="117">
        <v>45434</v>
      </c>
      <c r="J53" s="21" t="s">
        <v>884</v>
      </c>
      <c r="K53" s="21">
        <v>15189.8</v>
      </c>
      <c r="M53" s="8">
        <v>13331708</v>
      </c>
      <c r="N53" s="291">
        <v>45441</v>
      </c>
    </row>
    <row r="54" spans="1:15" ht="12.75" customHeight="1" x14ac:dyDescent="0.2">
      <c r="A54" s="15" t="s">
        <v>22</v>
      </c>
      <c r="B54" s="8"/>
      <c r="D54" s="115"/>
      <c r="E54" s="116">
        <v>23</v>
      </c>
      <c r="F54" s="115"/>
      <c r="G54" s="15" t="s">
        <v>181</v>
      </c>
      <c r="H54" s="17">
        <v>410490</v>
      </c>
      <c r="I54" s="117">
        <v>45434</v>
      </c>
      <c r="J54" s="21" t="s">
        <v>884</v>
      </c>
      <c r="K54" s="21">
        <v>23613.29</v>
      </c>
      <c r="M54" s="8">
        <v>13331708</v>
      </c>
      <c r="N54" s="291">
        <v>45441</v>
      </c>
    </row>
    <row r="55" spans="1:15" ht="12.75" customHeight="1" x14ac:dyDescent="0.2">
      <c r="A55" s="15" t="s">
        <v>22</v>
      </c>
      <c r="B55" s="8"/>
      <c r="D55" s="115"/>
      <c r="E55" s="116">
        <v>23</v>
      </c>
      <c r="F55" s="115"/>
      <c r="G55" s="15" t="s">
        <v>819</v>
      </c>
      <c r="H55" s="17" t="s">
        <v>911</v>
      </c>
      <c r="I55" s="117">
        <v>45454</v>
      </c>
      <c r="J55" s="21" t="s">
        <v>912</v>
      </c>
      <c r="K55" s="21">
        <v>141970.35999999999</v>
      </c>
      <c r="M55" s="8">
        <v>13425578</v>
      </c>
      <c r="N55" s="291">
        <v>45463</v>
      </c>
    </row>
    <row r="56" spans="1:15" ht="12.75" customHeight="1" x14ac:dyDescent="0.2">
      <c r="A56" s="15" t="s">
        <v>22</v>
      </c>
      <c r="B56" s="251">
        <v>8880061</v>
      </c>
      <c r="D56" s="115"/>
      <c r="E56" s="116">
        <v>23</v>
      </c>
      <c r="F56" s="115"/>
      <c r="G56" s="15" t="s">
        <v>203</v>
      </c>
      <c r="H56" s="17">
        <v>2000889102</v>
      </c>
      <c r="I56" s="117">
        <v>45456</v>
      </c>
      <c r="J56" s="21" t="s">
        <v>917</v>
      </c>
      <c r="K56" s="21">
        <v>22271.040000000001</v>
      </c>
      <c r="M56" s="8">
        <v>13425578</v>
      </c>
      <c r="N56" s="291">
        <v>45463</v>
      </c>
    </row>
    <row r="57" spans="1:15" ht="12.75" customHeight="1" x14ac:dyDescent="0.2">
      <c r="A57" s="15" t="s">
        <v>22</v>
      </c>
      <c r="B57" s="8"/>
      <c r="D57" s="115"/>
      <c r="E57" s="116">
        <v>23</v>
      </c>
      <c r="F57" s="115"/>
      <c r="G57" s="15" t="s">
        <v>177</v>
      </c>
      <c r="H57" s="17" t="s">
        <v>920</v>
      </c>
      <c r="I57" s="117">
        <v>45456</v>
      </c>
      <c r="J57" s="21" t="s">
        <v>917</v>
      </c>
      <c r="K57" s="21">
        <v>812887.74</v>
      </c>
      <c r="M57" s="8">
        <v>13425578</v>
      </c>
      <c r="N57" s="291">
        <v>45463</v>
      </c>
    </row>
    <row r="58" spans="1:15" ht="12.75" customHeight="1" x14ac:dyDescent="0.2">
      <c r="A58" s="15" t="s">
        <v>22</v>
      </c>
      <c r="B58" s="8"/>
      <c r="D58" s="115"/>
      <c r="E58" s="116">
        <v>23</v>
      </c>
      <c r="F58" s="115"/>
      <c r="G58" s="15" t="s">
        <v>177</v>
      </c>
      <c r="H58" s="17" t="s">
        <v>943</v>
      </c>
      <c r="I58" s="117">
        <v>45495</v>
      </c>
      <c r="J58" s="21" t="s">
        <v>944</v>
      </c>
      <c r="K58" s="21">
        <v>344621.7</v>
      </c>
      <c r="M58" s="8">
        <v>13562178</v>
      </c>
      <c r="N58" s="291">
        <v>45504</v>
      </c>
    </row>
    <row r="59" spans="1:15" ht="12.75" customHeight="1" x14ac:dyDescent="0.2">
      <c r="A59" s="15" t="s">
        <v>22</v>
      </c>
      <c r="B59" s="251">
        <v>8880061</v>
      </c>
      <c r="D59" s="115"/>
      <c r="E59" s="116">
        <v>23</v>
      </c>
      <c r="F59" s="115"/>
      <c r="G59" s="15" t="s">
        <v>203</v>
      </c>
      <c r="H59" s="17">
        <v>2000889102</v>
      </c>
      <c r="I59" s="117">
        <v>45496</v>
      </c>
      <c r="J59" s="21" t="s">
        <v>944</v>
      </c>
      <c r="K59" s="21">
        <v>22271.040000000001</v>
      </c>
      <c r="M59" s="8">
        <v>13562178</v>
      </c>
      <c r="N59" s="291">
        <v>45504</v>
      </c>
    </row>
    <row r="60" spans="1:15" ht="12.75" customHeight="1" x14ac:dyDescent="0.2">
      <c r="A60" s="15" t="s">
        <v>22</v>
      </c>
      <c r="B60" s="251">
        <v>8880061</v>
      </c>
      <c r="D60" s="115"/>
      <c r="E60" s="116">
        <v>23</v>
      </c>
      <c r="F60" s="115"/>
      <c r="G60" s="15" t="s">
        <v>203</v>
      </c>
      <c r="H60" s="17">
        <v>2000901215</v>
      </c>
      <c r="I60" s="117">
        <v>45525</v>
      </c>
      <c r="J60" s="21" t="s">
        <v>966</v>
      </c>
      <c r="K60" s="21">
        <v>18217.2</v>
      </c>
      <c r="M60" s="8">
        <v>13704619</v>
      </c>
      <c r="N60" s="291">
        <v>45536</v>
      </c>
    </row>
    <row r="61" spans="1:15" ht="12.75" customHeight="1" x14ac:dyDescent="0.2">
      <c r="A61" s="15" t="s">
        <v>22</v>
      </c>
      <c r="B61" s="8"/>
      <c r="D61" s="115"/>
      <c r="E61" s="116">
        <v>23</v>
      </c>
      <c r="F61" s="115"/>
      <c r="G61" s="15" t="s">
        <v>181</v>
      </c>
      <c r="H61" s="17">
        <v>441252</v>
      </c>
      <c r="I61" s="117">
        <v>45525</v>
      </c>
      <c r="J61" s="21" t="s">
        <v>966</v>
      </c>
      <c r="K61" s="21">
        <v>1478.61</v>
      </c>
      <c r="M61" s="8">
        <v>13704619</v>
      </c>
      <c r="N61" s="291">
        <v>45536</v>
      </c>
    </row>
    <row r="62" spans="1:15" ht="12.75" customHeight="1" x14ac:dyDescent="0.2">
      <c r="A62" s="15" t="s">
        <v>22</v>
      </c>
      <c r="B62" s="8"/>
      <c r="D62" s="115"/>
      <c r="E62" s="116">
        <v>23</v>
      </c>
      <c r="F62" s="115"/>
      <c r="G62" s="15" t="s">
        <v>968</v>
      </c>
      <c r="H62" s="17">
        <v>120067</v>
      </c>
      <c r="I62" s="117">
        <v>45525</v>
      </c>
      <c r="J62" s="21" t="s">
        <v>966</v>
      </c>
      <c r="K62" s="21">
        <v>264049.86</v>
      </c>
      <c r="M62" s="8">
        <v>13704619</v>
      </c>
      <c r="N62" s="291">
        <v>45536</v>
      </c>
    </row>
    <row r="63" spans="1:15" ht="12.75" customHeight="1" x14ac:dyDescent="0.2">
      <c r="A63" s="15" t="s">
        <v>22</v>
      </c>
      <c r="B63" s="8"/>
      <c r="D63" s="115"/>
      <c r="E63" s="116">
        <v>23</v>
      </c>
      <c r="F63" s="115"/>
      <c r="G63" s="15" t="s">
        <v>203</v>
      </c>
      <c r="H63" s="17">
        <v>2000920616</v>
      </c>
      <c r="I63" s="117">
        <v>45559</v>
      </c>
      <c r="J63" s="21" t="s">
        <v>992</v>
      </c>
      <c r="K63" s="21">
        <v>22503.599999999999</v>
      </c>
      <c r="M63" s="8">
        <v>13836916</v>
      </c>
      <c r="N63" s="291">
        <v>45561</v>
      </c>
    </row>
    <row r="64" spans="1:15" ht="12.75" customHeight="1" x14ac:dyDescent="0.2">
      <c r="A64" s="15" t="s">
        <v>22</v>
      </c>
      <c r="B64" s="8"/>
      <c r="D64" s="115"/>
      <c r="E64" s="116">
        <v>23</v>
      </c>
      <c r="F64" s="115"/>
      <c r="G64" s="15" t="s">
        <v>968</v>
      </c>
      <c r="H64" s="17" t="s">
        <v>990</v>
      </c>
      <c r="I64" s="117">
        <v>45559</v>
      </c>
      <c r="J64" s="21" t="s">
        <v>992</v>
      </c>
      <c r="K64" s="21">
        <v>55580.74</v>
      </c>
      <c r="M64" s="8">
        <v>13836916</v>
      </c>
      <c r="N64" s="291">
        <v>45561</v>
      </c>
    </row>
    <row r="65" spans="1:14" ht="12.75" customHeight="1" x14ac:dyDescent="0.2">
      <c r="A65" s="15" t="s">
        <v>22</v>
      </c>
      <c r="B65" s="8"/>
      <c r="D65" s="115"/>
      <c r="E65" s="116">
        <v>23</v>
      </c>
      <c r="F65" s="115"/>
      <c r="G65" s="15" t="s">
        <v>776</v>
      </c>
      <c r="H65" s="17">
        <v>262354183</v>
      </c>
      <c r="I65" s="117">
        <v>45574</v>
      </c>
      <c r="J65" s="21" t="s">
        <v>1003</v>
      </c>
      <c r="K65" s="21">
        <v>231334.12</v>
      </c>
      <c r="M65" s="8">
        <v>13924866</v>
      </c>
      <c r="N65" s="292" t="s">
        <v>1037</v>
      </c>
    </row>
    <row r="66" spans="1:14" ht="12.75" customHeight="1" x14ac:dyDescent="0.2">
      <c r="A66" s="15" t="s">
        <v>22</v>
      </c>
      <c r="B66" s="251">
        <v>8880061</v>
      </c>
      <c r="D66" s="115"/>
      <c r="E66" s="116">
        <v>23</v>
      </c>
      <c r="F66" s="115"/>
      <c r="G66" s="15" t="s">
        <v>203</v>
      </c>
      <c r="H66" s="17">
        <v>2000910093</v>
      </c>
      <c r="I66" s="117">
        <v>45574</v>
      </c>
      <c r="J66" s="21" t="s">
        <v>1003</v>
      </c>
      <c r="K66" s="21">
        <v>18217.2</v>
      </c>
      <c r="M66" s="8">
        <v>13924866</v>
      </c>
      <c r="N66" s="292" t="s">
        <v>1037</v>
      </c>
    </row>
    <row r="67" spans="1:14" ht="12.75" customHeight="1" x14ac:dyDescent="0.2">
      <c r="A67" s="15" t="s">
        <v>22</v>
      </c>
      <c r="B67" s="8"/>
      <c r="D67" s="115"/>
      <c r="E67" s="116">
        <v>23</v>
      </c>
      <c r="F67" s="115"/>
      <c r="G67" s="15" t="s">
        <v>177</v>
      </c>
      <c r="H67" s="17" t="s">
        <v>1004</v>
      </c>
      <c r="I67" s="117">
        <v>45574</v>
      </c>
      <c r="J67" s="21" t="s">
        <v>1003</v>
      </c>
      <c r="K67" s="21">
        <v>732875.04</v>
      </c>
      <c r="M67" s="8">
        <v>13924866</v>
      </c>
      <c r="N67" s="292" t="s">
        <v>1037</v>
      </c>
    </row>
    <row r="68" spans="1:14" ht="12.75" customHeight="1" x14ac:dyDescent="0.2">
      <c r="A68" s="15" t="s">
        <v>22</v>
      </c>
      <c r="B68" s="251">
        <v>8880138</v>
      </c>
      <c r="D68" s="115"/>
      <c r="E68" s="116">
        <v>23</v>
      </c>
      <c r="F68" s="115"/>
      <c r="G68" s="15" t="s">
        <v>203</v>
      </c>
      <c r="H68" s="17">
        <v>2000931172</v>
      </c>
      <c r="I68" s="117">
        <v>45586</v>
      </c>
      <c r="J68" s="21" t="s">
        <v>1012</v>
      </c>
      <c r="K68" s="21">
        <v>23575.200000000001</v>
      </c>
      <c r="M68" s="8">
        <v>13974413</v>
      </c>
      <c r="N68" s="292" t="s">
        <v>1037</v>
      </c>
    </row>
    <row r="69" spans="1:14" ht="12.75" customHeight="1" x14ac:dyDescent="0.2">
      <c r="A69" s="15" t="s">
        <v>22</v>
      </c>
      <c r="B69" s="8"/>
      <c r="D69" s="252"/>
      <c r="E69" s="116">
        <v>23</v>
      </c>
      <c r="F69" s="252"/>
      <c r="G69" s="15" t="s">
        <v>1021</v>
      </c>
      <c r="H69" s="17">
        <v>8816956009</v>
      </c>
      <c r="I69" s="117">
        <v>45616</v>
      </c>
      <c r="J69" s="21" t="s">
        <v>1022</v>
      </c>
      <c r="K69" s="21">
        <v>17982.5</v>
      </c>
      <c r="M69" s="221" t="s">
        <v>1038</v>
      </c>
      <c r="N69" s="293">
        <v>45623</v>
      </c>
    </row>
    <row r="70" spans="1:14" ht="12.75" customHeight="1" x14ac:dyDescent="0.2">
      <c r="A70" s="15" t="s">
        <v>22</v>
      </c>
      <c r="B70" s="8"/>
      <c r="D70" s="252"/>
      <c r="E70" s="116">
        <v>23</v>
      </c>
      <c r="F70" s="252"/>
      <c r="G70" s="15" t="s">
        <v>203</v>
      </c>
      <c r="H70" s="17">
        <v>2000942687</v>
      </c>
      <c r="I70" s="117">
        <v>45616</v>
      </c>
      <c r="J70" s="21" t="s">
        <v>1023</v>
      </c>
      <c r="K70" s="21">
        <v>20360.400000000001</v>
      </c>
      <c r="M70" s="221" t="s">
        <v>1038</v>
      </c>
      <c r="N70" s="293">
        <v>45623</v>
      </c>
    </row>
    <row r="71" spans="1:14" ht="12.75" customHeight="1" x14ac:dyDescent="0.2">
      <c r="A71" s="15" t="s">
        <v>22</v>
      </c>
      <c r="B71" s="8"/>
      <c r="D71" s="252"/>
      <c r="E71" s="116">
        <v>23</v>
      </c>
      <c r="F71" s="252"/>
      <c r="G71" s="15" t="s">
        <v>819</v>
      </c>
      <c r="H71" s="17" t="s">
        <v>1016</v>
      </c>
      <c r="I71" s="117">
        <v>45637</v>
      </c>
      <c r="J71" s="21" t="s">
        <v>1017</v>
      </c>
      <c r="K71" s="21">
        <v>125389.88</v>
      </c>
      <c r="M71" s="221" t="s">
        <v>1062</v>
      </c>
      <c r="N71" s="291">
        <v>45642</v>
      </c>
    </row>
    <row r="72" spans="1:14" ht="12.75" customHeight="1" x14ac:dyDescent="0.2">
      <c r="A72" s="15" t="s">
        <v>22</v>
      </c>
      <c r="B72" s="8"/>
      <c r="D72" s="252"/>
      <c r="E72" s="116">
        <v>23</v>
      </c>
      <c r="F72" s="252"/>
      <c r="G72" s="15" t="s">
        <v>1052</v>
      </c>
      <c r="H72" s="17" t="s">
        <v>1053</v>
      </c>
      <c r="I72" s="117">
        <v>45639</v>
      </c>
      <c r="J72" s="21" t="s">
        <v>1054</v>
      </c>
      <c r="K72" s="21">
        <v>6298</v>
      </c>
      <c r="M72" s="221" t="s">
        <v>1062</v>
      </c>
      <c r="N72" s="291">
        <v>45642</v>
      </c>
    </row>
    <row r="73" spans="1:14" ht="12.75" customHeight="1" x14ac:dyDescent="0.2">
      <c r="A73" s="15" t="s">
        <v>22</v>
      </c>
      <c r="B73" s="8"/>
      <c r="D73" s="252"/>
      <c r="E73" s="116">
        <v>23</v>
      </c>
      <c r="F73" s="252"/>
      <c r="G73" s="15" t="s">
        <v>1052</v>
      </c>
      <c r="H73" s="17" t="s">
        <v>1057</v>
      </c>
      <c r="I73" s="117">
        <v>45639</v>
      </c>
      <c r="J73" s="21" t="s">
        <v>1055</v>
      </c>
      <c r="K73" s="21">
        <v>6323</v>
      </c>
      <c r="M73" s="221" t="s">
        <v>1062</v>
      </c>
      <c r="N73" s="291">
        <v>45642</v>
      </c>
    </row>
    <row r="74" spans="1:14" ht="12.75" customHeight="1" x14ac:dyDescent="0.2">
      <c r="A74" s="15" t="s">
        <v>22</v>
      </c>
      <c r="B74" s="8"/>
      <c r="D74" s="252"/>
      <c r="E74" s="116">
        <v>23</v>
      </c>
      <c r="F74" s="252"/>
      <c r="G74" s="15" t="s">
        <v>816</v>
      </c>
      <c r="H74" s="17" t="s">
        <v>1064</v>
      </c>
      <c r="I74" s="264">
        <v>45679</v>
      </c>
      <c r="J74" s="265" t="s">
        <v>1065</v>
      </c>
      <c r="K74" s="266">
        <v>47353.88</v>
      </c>
      <c r="M74" s="221" t="s">
        <v>1071</v>
      </c>
      <c r="N74" s="291">
        <v>45681</v>
      </c>
    </row>
    <row r="75" spans="1:14" ht="12.75" customHeight="1" x14ac:dyDescent="0.2">
      <c r="A75" s="15" t="s">
        <v>22</v>
      </c>
      <c r="B75" s="8"/>
      <c r="D75" s="252"/>
      <c r="E75" s="116">
        <v>23</v>
      </c>
      <c r="F75" s="252"/>
      <c r="G75" s="15" t="s">
        <v>1052</v>
      </c>
      <c r="H75" s="17" t="s">
        <v>1073</v>
      </c>
      <c r="I75" s="264">
        <v>45686</v>
      </c>
      <c r="J75" s="265" t="s">
        <v>1074</v>
      </c>
      <c r="K75" s="266">
        <v>55072</v>
      </c>
      <c r="M75" s="221" t="s">
        <v>1095</v>
      </c>
      <c r="N75" s="291">
        <v>45687</v>
      </c>
    </row>
    <row r="76" spans="1:14" ht="12.75" customHeight="1" x14ac:dyDescent="0.2">
      <c r="A76" s="15" t="s">
        <v>22</v>
      </c>
      <c r="B76" s="8"/>
      <c r="D76" s="252"/>
      <c r="E76" s="116">
        <v>23</v>
      </c>
      <c r="F76" s="252"/>
      <c r="G76" s="15" t="s">
        <v>1052</v>
      </c>
      <c r="H76" s="17" t="s">
        <v>1075</v>
      </c>
      <c r="I76" s="264">
        <v>45686</v>
      </c>
      <c r="J76" s="265" t="s">
        <v>1076</v>
      </c>
      <c r="K76" s="266">
        <v>5020</v>
      </c>
      <c r="M76" s="221" t="s">
        <v>1095</v>
      </c>
      <c r="N76" s="291">
        <v>45687</v>
      </c>
    </row>
    <row r="77" spans="1:14" ht="12.75" customHeight="1" x14ac:dyDescent="0.2">
      <c r="A77" s="15" t="s">
        <v>22</v>
      </c>
      <c r="B77" s="8"/>
      <c r="D77" s="252"/>
      <c r="E77" s="116">
        <v>23</v>
      </c>
      <c r="F77" s="252"/>
      <c r="G77" s="15" t="s">
        <v>192</v>
      </c>
      <c r="H77" s="17">
        <v>9339866876</v>
      </c>
      <c r="I77" s="264">
        <v>45686</v>
      </c>
      <c r="J77" s="265" t="s">
        <v>1079</v>
      </c>
      <c r="K77" s="266">
        <v>2040</v>
      </c>
      <c r="M77" s="221" t="s">
        <v>1095</v>
      </c>
      <c r="N77" s="291">
        <v>45687</v>
      </c>
    </row>
    <row r="78" spans="1:14" ht="12.75" customHeight="1" x14ac:dyDescent="0.2">
      <c r="A78" s="15" t="s">
        <v>22</v>
      </c>
      <c r="B78" s="8"/>
      <c r="D78" s="252"/>
      <c r="E78" s="116">
        <v>23</v>
      </c>
      <c r="F78" s="252"/>
      <c r="G78" s="15" t="s">
        <v>1052</v>
      </c>
      <c r="H78" s="17" t="s">
        <v>1082</v>
      </c>
      <c r="I78" s="264">
        <v>45686</v>
      </c>
      <c r="J78" s="265" t="s">
        <v>1083</v>
      </c>
      <c r="K78" s="266">
        <v>33758</v>
      </c>
      <c r="M78" s="221" t="s">
        <v>1095</v>
      </c>
      <c r="N78" s="291">
        <v>45687</v>
      </c>
    </row>
    <row r="79" spans="1:14" ht="12.75" customHeight="1" x14ac:dyDescent="0.2">
      <c r="A79" s="15" t="s">
        <v>22</v>
      </c>
      <c r="B79" s="8"/>
      <c r="D79" s="252"/>
      <c r="E79" s="116">
        <v>23</v>
      </c>
      <c r="F79" s="252"/>
      <c r="G79" s="15" t="s">
        <v>1052</v>
      </c>
      <c r="H79" s="17" t="s">
        <v>1084</v>
      </c>
      <c r="I79" s="264">
        <v>45686</v>
      </c>
      <c r="J79" s="265" t="s">
        <v>1085</v>
      </c>
      <c r="K79" s="266">
        <v>20186</v>
      </c>
      <c r="M79" s="221" t="s">
        <v>1095</v>
      </c>
      <c r="N79" s="291">
        <v>45687</v>
      </c>
    </row>
    <row r="80" spans="1:14" ht="12.75" customHeight="1" x14ac:dyDescent="0.2">
      <c r="A80" s="15" t="s">
        <v>22</v>
      </c>
      <c r="B80" s="8"/>
      <c r="D80" s="252"/>
      <c r="E80" s="116">
        <v>23</v>
      </c>
      <c r="F80" s="252"/>
      <c r="G80" s="15" t="s">
        <v>1052</v>
      </c>
      <c r="H80" s="17" t="s">
        <v>1086</v>
      </c>
      <c r="I80" s="264">
        <v>45686</v>
      </c>
      <c r="J80" s="265" t="s">
        <v>1087</v>
      </c>
      <c r="K80" s="266">
        <v>29114</v>
      </c>
      <c r="M80" s="221" t="s">
        <v>1095</v>
      </c>
      <c r="N80" s="291">
        <v>45687</v>
      </c>
    </row>
    <row r="81" spans="1:14" ht="12.75" customHeight="1" x14ac:dyDescent="0.2">
      <c r="A81" s="15" t="s">
        <v>22</v>
      </c>
      <c r="B81" s="8"/>
      <c r="D81" s="252"/>
      <c r="E81" s="116">
        <v>23</v>
      </c>
      <c r="F81" s="252"/>
      <c r="G81" s="15" t="s">
        <v>192</v>
      </c>
      <c r="H81" s="17">
        <v>9339844202</v>
      </c>
      <c r="I81" s="264">
        <v>45686</v>
      </c>
      <c r="J81" s="265" t="s">
        <v>1088</v>
      </c>
      <c r="K81" s="266">
        <v>6529</v>
      </c>
      <c r="M81" s="221" t="s">
        <v>1095</v>
      </c>
      <c r="N81" s="291">
        <v>45687</v>
      </c>
    </row>
    <row r="82" spans="1:14" ht="12.75" customHeight="1" x14ac:dyDescent="0.2">
      <c r="A82" s="15" t="s">
        <v>22</v>
      </c>
      <c r="B82" s="8"/>
      <c r="D82" s="252"/>
      <c r="E82" s="116">
        <v>23</v>
      </c>
      <c r="F82" s="252"/>
      <c r="G82" s="15" t="s">
        <v>1052</v>
      </c>
      <c r="H82" s="17" t="s">
        <v>1118</v>
      </c>
      <c r="I82" s="264">
        <v>45712</v>
      </c>
      <c r="J82" s="265" t="s">
        <v>1119</v>
      </c>
      <c r="K82" s="266">
        <v>1143023.55</v>
      </c>
      <c r="M82" s="221" t="s">
        <v>1131</v>
      </c>
      <c r="N82" s="294">
        <v>45726</v>
      </c>
    </row>
    <row r="83" spans="1:14" ht="12.75" customHeight="1" x14ac:dyDescent="0.2">
      <c r="A83" s="15" t="s">
        <v>22</v>
      </c>
      <c r="B83" s="8"/>
      <c r="D83" s="252"/>
      <c r="E83" s="116">
        <v>23</v>
      </c>
      <c r="F83" s="252"/>
      <c r="G83" s="15" t="s">
        <v>1141</v>
      </c>
      <c r="H83" s="17" t="s">
        <v>1142</v>
      </c>
      <c r="I83" s="264">
        <v>45728</v>
      </c>
      <c r="J83" s="265" t="s">
        <v>1143</v>
      </c>
      <c r="K83" s="266">
        <v>58400</v>
      </c>
      <c r="M83" s="221" t="s">
        <v>1187</v>
      </c>
      <c r="N83" s="294">
        <v>45732</v>
      </c>
    </row>
    <row r="84" spans="1:14" ht="12.75" customHeight="1" x14ac:dyDescent="0.2">
      <c r="A84" s="15" t="s">
        <v>22</v>
      </c>
      <c r="B84" s="8"/>
      <c r="D84" s="252"/>
      <c r="E84" s="116">
        <v>23</v>
      </c>
      <c r="F84" s="252"/>
      <c r="G84" s="15" t="s">
        <v>1052</v>
      </c>
      <c r="H84" s="17" t="s">
        <v>1153</v>
      </c>
      <c r="I84" s="264">
        <v>45728</v>
      </c>
      <c r="J84" s="265" t="s">
        <v>1144</v>
      </c>
      <c r="K84" s="266">
        <v>97486</v>
      </c>
      <c r="M84" s="221" t="s">
        <v>1187</v>
      </c>
      <c r="N84" s="294">
        <v>45732</v>
      </c>
    </row>
    <row r="85" spans="1:14" ht="12.75" customHeight="1" x14ac:dyDescent="0.2">
      <c r="A85" s="15" t="s">
        <v>22</v>
      </c>
      <c r="B85" s="8"/>
      <c r="D85" s="252"/>
      <c r="E85" s="116">
        <v>23</v>
      </c>
      <c r="F85" s="252"/>
      <c r="G85" s="15" t="s">
        <v>1150</v>
      </c>
      <c r="H85" s="17" t="s">
        <v>1156</v>
      </c>
      <c r="I85" s="264">
        <v>45728</v>
      </c>
      <c r="J85" s="265" t="s">
        <v>1151</v>
      </c>
      <c r="K85" s="266">
        <v>1106443.02</v>
      </c>
      <c r="M85" s="221" t="s">
        <v>1187</v>
      </c>
      <c r="N85" s="294">
        <v>45732</v>
      </c>
    </row>
    <row r="86" spans="1:14" ht="12.75" customHeight="1" x14ac:dyDescent="0.2">
      <c r="A86" s="15" t="s">
        <v>22</v>
      </c>
      <c r="B86" s="8"/>
      <c r="D86" s="252"/>
      <c r="E86" s="116">
        <v>23</v>
      </c>
      <c r="F86" s="252"/>
      <c r="G86" s="15" t="s">
        <v>1052</v>
      </c>
      <c r="H86" s="17" t="s">
        <v>1157</v>
      </c>
      <c r="I86" s="264">
        <v>45728</v>
      </c>
      <c r="J86" s="265" t="s">
        <v>1152</v>
      </c>
      <c r="K86" s="266">
        <v>100980</v>
      </c>
      <c r="M86" s="221" t="s">
        <v>1187</v>
      </c>
      <c r="N86" s="294">
        <v>45732</v>
      </c>
    </row>
    <row r="87" spans="1:14" ht="12.75" customHeight="1" x14ac:dyDescent="0.2">
      <c r="A87" s="15" t="s">
        <v>22</v>
      </c>
      <c r="B87" s="8"/>
      <c r="D87" s="252"/>
      <c r="E87" s="116">
        <v>23</v>
      </c>
      <c r="F87" s="252"/>
      <c r="G87" s="15" t="s">
        <v>1145</v>
      </c>
      <c r="H87" s="17" t="s">
        <v>1154</v>
      </c>
      <c r="I87" s="264">
        <v>45741</v>
      </c>
      <c r="J87" s="265" t="s">
        <v>1148</v>
      </c>
      <c r="K87" s="266">
        <v>4800</v>
      </c>
      <c r="M87" s="221" t="s">
        <v>1229</v>
      </c>
      <c r="N87" s="293">
        <v>45743</v>
      </c>
    </row>
    <row r="88" spans="1:14" ht="12.75" customHeight="1" x14ac:dyDescent="0.2">
      <c r="A88" s="15" t="s">
        <v>22</v>
      </c>
      <c r="B88" s="8"/>
      <c r="D88" s="252"/>
      <c r="E88" s="116">
        <v>23</v>
      </c>
      <c r="F88" s="252"/>
      <c r="G88" s="15" t="s">
        <v>1145</v>
      </c>
      <c r="H88" s="17" t="s">
        <v>1155</v>
      </c>
      <c r="I88" s="264">
        <v>45741</v>
      </c>
      <c r="J88" s="265" t="s">
        <v>1149</v>
      </c>
      <c r="K88" s="266">
        <v>2975</v>
      </c>
      <c r="M88" s="221" t="s">
        <v>1229</v>
      </c>
      <c r="N88" s="293">
        <v>45743</v>
      </c>
    </row>
    <row r="89" spans="1:14" ht="12.75" customHeight="1" x14ac:dyDescent="0.2">
      <c r="A89" s="15" t="s">
        <v>22</v>
      </c>
      <c r="B89" s="8"/>
      <c r="D89" s="252"/>
      <c r="E89" s="116">
        <v>23</v>
      </c>
      <c r="F89" s="252"/>
      <c r="G89" s="15" t="s">
        <v>1145</v>
      </c>
      <c r="H89" s="17">
        <v>463549</v>
      </c>
      <c r="I89" s="264">
        <v>45741</v>
      </c>
      <c r="J89" s="265" t="s">
        <v>1146</v>
      </c>
      <c r="K89" s="266">
        <v>1166.6400000000001</v>
      </c>
      <c r="M89" s="221" t="s">
        <v>1229</v>
      </c>
      <c r="N89" s="293">
        <v>45743</v>
      </c>
    </row>
    <row r="90" spans="1:14" ht="12.75" customHeight="1" x14ac:dyDescent="0.2">
      <c r="A90" s="15" t="s">
        <v>22</v>
      </c>
      <c r="B90" s="8"/>
      <c r="D90" s="252"/>
      <c r="E90" s="116">
        <v>23</v>
      </c>
      <c r="F90" s="252"/>
      <c r="G90" s="15" t="s">
        <v>1145</v>
      </c>
      <c r="H90" s="17">
        <v>468432</v>
      </c>
      <c r="I90" s="264">
        <v>45741</v>
      </c>
      <c r="J90" s="265" t="s">
        <v>1147</v>
      </c>
      <c r="K90" s="266">
        <v>1648.46</v>
      </c>
      <c r="M90" s="221" t="s">
        <v>1229</v>
      </c>
      <c r="N90" s="293">
        <v>45743</v>
      </c>
    </row>
    <row r="91" spans="1:14" ht="12.75" customHeight="1" x14ac:dyDescent="0.2">
      <c r="A91" s="15" t="s">
        <v>22</v>
      </c>
      <c r="B91" s="8"/>
      <c r="D91" s="252"/>
      <c r="E91" s="116">
        <v>23</v>
      </c>
      <c r="F91" s="252"/>
      <c r="G91" s="265" t="s">
        <v>1150</v>
      </c>
      <c r="H91" s="267">
        <v>181000072</v>
      </c>
      <c r="I91" s="264">
        <v>45763</v>
      </c>
      <c r="J91" s="268" t="s">
        <v>1195</v>
      </c>
      <c r="K91" s="266">
        <v>1482919.86</v>
      </c>
      <c r="M91" s="221" t="s">
        <v>1236</v>
      </c>
      <c r="N91" s="294">
        <v>45769</v>
      </c>
    </row>
    <row r="92" spans="1:14" ht="12.75" customHeight="1" x14ac:dyDescent="0.2">
      <c r="A92" s="15" t="s">
        <v>22</v>
      </c>
      <c r="B92" s="8"/>
      <c r="D92" s="252"/>
      <c r="E92" s="116">
        <v>23</v>
      </c>
      <c r="F92" s="252"/>
      <c r="G92" s="232" t="s">
        <v>1273</v>
      </c>
      <c r="H92" s="236" t="s">
        <v>1258</v>
      </c>
      <c r="I92" s="238">
        <v>45792</v>
      </c>
      <c r="J92" s="233" t="s">
        <v>1247</v>
      </c>
      <c r="K92" s="234">
        <v>17982.5</v>
      </c>
      <c r="M92" s="221" t="s">
        <v>1279</v>
      </c>
      <c r="N92" s="188">
        <v>45805</v>
      </c>
    </row>
    <row r="93" spans="1:14" ht="12.75" customHeight="1" x14ac:dyDescent="0.2">
      <c r="A93" s="15" t="s">
        <v>22</v>
      </c>
      <c r="B93" s="8"/>
      <c r="D93" s="252"/>
      <c r="E93" s="116">
        <v>23</v>
      </c>
      <c r="F93" s="252"/>
      <c r="G93" s="232" t="s">
        <v>1052</v>
      </c>
      <c r="H93" s="236" t="s">
        <v>1259</v>
      </c>
      <c r="I93" s="238">
        <v>45792</v>
      </c>
      <c r="J93" s="233" t="s">
        <v>1248</v>
      </c>
      <c r="K93" s="234">
        <v>6301</v>
      </c>
      <c r="M93" s="221" t="s">
        <v>1279</v>
      </c>
      <c r="N93" s="188">
        <v>45805</v>
      </c>
    </row>
    <row r="94" spans="1:14" ht="12.75" customHeight="1" x14ac:dyDescent="0.2">
      <c r="A94" s="15" t="s">
        <v>22</v>
      </c>
      <c r="B94" s="8"/>
      <c r="D94" s="252"/>
      <c r="E94" s="116">
        <v>23</v>
      </c>
      <c r="F94" s="252"/>
      <c r="G94" s="232" t="s">
        <v>1052</v>
      </c>
      <c r="H94" s="236" t="s">
        <v>1260</v>
      </c>
      <c r="I94" s="238">
        <v>45792</v>
      </c>
      <c r="J94" s="233" t="s">
        <v>1249</v>
      </c>
      <c r="K94" s="234">
        <v>136613</v>
      </c>
      <c r="M94" s="221" t="s">
        <v>1279</v>
      </c>
      <c r="N94" s="188">
        <v>45805</v>
      </c>
    </row>
    <row r="95" spans="1:14" ht="12.75" customHeight="1" x14ac:dyDescent="0.2">
      <c r="A95" s="15" t="s">
        <v>22</v>
      </c>
      <c r="B95" s="8"/>
      <c r="D95" s="252"/>
      <c r="E95" s="116">
        <v>23</v>
      </c>
      <c r="F95" s="252"/>
      <c r="G95" s="297" t="s">
        <v>816</v>
      </c>
      <c r="H95" s="298" t="s">
        <v>1261</v>
      </c>
      <c r="I95" s="299">
        <v>45796</v>
      </c>
      <c r="J95" s="297" t="s">
        <v>1269</v>
      </c>
      <c r="K95" s="296">
        <v>22034.375</v>
      </c>
      <c r="M95" s="221" t="s">
        <v>1280</v>
      </c>
      <c r="N95" s="188">
        <v>45805</v>
      </c>
    </row>
    <row r="96" spans="1:14" ht="12.75" customHeight="1" x14ac:dyDescent="0.2">
      <c r="D96" s="252"/>
      <c r="E96" s="116"/>
      <c r="F96" s="252"/>
      <c r="J96" s="21"/>
      <c r="K96" s="21"/>
    </row>
    <row r="97" spans="1:15" s="149" customFormat="1" ht="12.75" customHeight="1" thickBot="1" x14ac:dyDescent="0.25">
      <c r="A97" s="253" t="s">
        <v>209</v>
      </c>
      <c r="B97" s="253"/>
      <c r="C97" s="253"/>
      <c r="D97" s="254">
        <f>SUM(D7:D8)</f>
        <v>57817000</v>
      </c>
      <c r="E97" s="255"/>
      <c r="F97" s="254"/>
      <c r="G97" s="253"/>
      <c r="H97" s="256"/>
      <c r="I97" s="257"/>
      <c r="J97" s="258"/>
      <c r="K97" s="258">
        <f>SUM(K7:K96)</f>
        <v>54246153.105000019</v>
      </c>
      <c r="L97" s="259">
        <f>+D97-K97</f>
        <v>3570846.8949999809</v>
      </c>
      <c r="M97" s="15"/>
      <c r="N97" s="59"/>
    </row>
    <row r="98" spans="1:15" ht="13.5" thickTop="1" x14ac:dyDescent="0.2">
      <c r="D98" s="115"/>
      <c r="E98" s="250"/>
      <c r="F98" s="115"/>
      <c r="J98" s="21"/>
      <c r="K98" s="21"/>
    </row>
    <row r="99" spans="1:15" ht="12.75" customHeight="1" x14ac:dyDescent="0.2">
      <c r="A99" s="149" t="s">
        <v>175</v>
      </c>
      <c r="D99" s="122"/>
      <c r="E99" s="116">
        <v>23</v>
      </c>
      <c r="F99" s="149"/>
      <c r="J99" s="21"/>
      <c r="K99" s="21"/>
    </row>
    <row r="100" spans="1:15" ht="12.75" customHeight="1" x14ac:dyDescent="0.2">
      <c r="A100" s="15" t="s">
        <v>210</v>
      </c>
      <c r="D100" s="115">
        <f>1600000-1600000</f>
        <v>0</v>
      </c>
      <c r="E100" s="116">
        <v>23</v>
      </c>
      <c r="F100" s="115"/>
      <c r="G100" s="15" t="s">
        <v>211</v>
      </c>
      <c r="H100" s="17" t="s">
        <v>212</v>
      </c>
      <c r="I100" s="117">
        <v>44944</v>
      </c>
      <c r="J100" s="21" t="s">
        <v>213</v>
      </c>
      <c r="K100" s="21">
        <v>15046.7</v>
      </c>
      <c r="M100" s="15">
        <v>11381774</v>
      </c>
      <c r="N100" s="63">
        <v>44953</v>
      </c>
      <c r="O100" s="15" t="s">
        <v>214</v>
      </c>
    </row>
    <row r="101" spans="1:15" ht="12.75" customHeight="1" x14ac:dyDescent="0.2">
      <c r="A101" s="15" t="s">
        <v>215</v>
      </c>
      <c r="D101" s="115">
        <f>3400000+173000+800000</f>
        <v>4373000</v>
      </c>
      <c r="E101" s="116">
        <v>23</v>
      </c>
      <c r="F101" s="115"/>
      <c r="G101" s="15" t="s">
        <v>211</v>
      </c>
      <c r="H101" s="17" t="s">
        <v>216</v>
      </c>
      <c r="I101" s="117">
        <v>44973</v>
      </c>
      <c r="J101" s="21" t="s">
        <v>217</v>
      </c>
      <c r="K101" s="21">
        <v>22570.05</v>
      </c>
      <c r="M101" s="15">
        <v>11501825</v>
      </c>
      <c r="N101" s="63">
        <v>44978</v>
      </c>
    </row>
    <row r="102" spans="1:15" ht="12.75" customHeight="1" x14ac:dyDescent="0.2">
      <c r="A102" s="15" t="s">
        <v>218</v>
      </c>
      <c r="D102" s="115">
        <v>2470000</v>
      </c>
      <c r="E102" s="116">
        <v>23</v>
      </c>
      <c r="F102" s="115"/>
      <c r="G102" s="15" t="s">
        <v>211</v>
      </c>
      <c r="H102" s="17" t="s">
        <v>219</v>
      </c>
      <c r="I102" s="117">
        <v>44993</v>
      </c>
      <c r="J102" s="21" t="s">
        <v>220</v>
      </c>
      <c r="K102" s="21">
        <v>22570.05</v>
      </c>
      <c r="M102" s="15">
        <v>11584724</v>
      </c>
      <c r="N102" s="63">
        <v>44999</v>
      </c>
    </row>
    <row r="103" spans="1:15" ht="12.75" customHeight="1" x14ac:dyDescent="0.2">
      <c r="A103" s="15" t="s">
        <v>221</v>
      </c>
      <c r="D103" s="115">
        <f>1500000+1830000</f>
        <v>3330000</v>
      </c>
      <c r="E103" s="116">
        <v>23</v>
      </c>
      <c r="F103" s="115"/>
      <c r="G103" s="15" t="s">
        <v>211</v>
      </c>
      <c r="H103" s="17" t="s">
        <v>222</v>
      </c>
      <c r="I103" s="117">
        <v>45050</v>
      </c>
      <c r="J103" s="143" t="s">
        <v>223</v>
      </c>
      <c r="K103" s="241">
        <v>15046.7</v>
      </c>
      <c r="M103" s="15">
        <v>11853679</v>
      </c>
      <c r="N103" s="63">
        <v>45065</v>
      </c>
    </row>
    <row r="104" spans="1:15" ht="12.75" customHeight="1" x14ac:dyDescent="0.2">
      <c r="A104" s="15" t="s">
        <v>224</v>
      </c>
      <c r="D104" s="115">
        <v>1400000</v>
      </c>
      <c r="E104" s="116">
        <v>23</v>
      </c>
      <c r="F104" s="115"/>
      <c r="G104" s="15" t="s">
        <v>211</v>
      </c>
      <c r="H104" s="17" t="s">
        <v>225</v>
      </c>
      <c r="I104" s="117">
        <v>45079</v>
      </c>
      <c r="J104" s="143" t="s">
        <v>226</v>
      </c>
      <c r="K104" s="241">
        <v>7523.35</v>
      </c>
      <c r="M104" s="15">
        <v>11950237</v>
      </c>
      <c r="N104" s="63">
        <v>45089</v>
      </c>
    </row>
    <row r="105" spans="1:15" ht="12.75" customHeight="1" x14ac:dyDescent="0.2">
      <c r="A105" s="15" t="s">
        <v>227</v>
      </c>
      <c r="D105" s="115">
        <v>1300000</v>
      </c>
      <c r="E105" s="116">
        <v>23</v>
      </c>
      <c r="F105" s="115"/>
      <c r="G105" s="15" t="s">
        <v>228</v>
      </c>
      <c r="H105" s="19" t="s">
        <v>229</v>
      </c>
      <c r="I105" s="117">
        <v>45105</v>
      </c>
      <c r="J105" s="21" t="s">
        <v>230</v>
      </c>
      <c r="K105" s="260">
        <v>145933.1</v>
      </c>
      <c r="M105" s="15">
        <v>12092750</v>
      </c>
      <c r="N105" s="63">
        <v>45135</v>
      </c>
    </row>
    <row r="106" spans="1:15" ht="12.75" customHeight="1" x14ac:dyDescent="0.2">
      <c r="A106" s="15" t="s">
        <v>231</v>
      </c>
      <c r="D106" s="115">
        <f>1900000-196568</f>
        <v>1703432</v>
      </c>
      <c r="E106" s="116">
        <v>23</v>
      </c>
      <c r="F106" s="115"/>
      <c r="G106" s="15" t="s">
        <v>228</v>
      </c>
      <c r="H106" s="19" t="s">
        <v>232</v>
      </c>
      <c r="I106" s="117">
        <v>45105</v>
      </c>
      <c r="J106" s="21" t="s">
        <v>230</v>
      </c>
      <c r="K106" s="118">
        <v>784236.71</v>
      </c>
      <c r="M106" s="15">
        <v>12092750</v>
      </c>
      <c r="N106" s="63">
        <v>45135</v>
      </c>
    </row>
    <row r="107" spans="1:15" ht="12.75" customHeight="1" x14ac:dyDescent="0.2">
      <c r="A107" s="15" t="s">
        <v>1127</v>
      </c>
      <c r="D107" s="115">
        <f>6100000-173000-50000</f>
        <v>5877000</v>
      </c>
      <c r="E107" s="116">
        <v>23</v>
      </c>
      <c r="F107" s="115"/>
      <c r="G107" s="15" t="s">
        <v>228</v>
      </c>
      <c r="H107" s="19" t="s">
        <v>233</v>
      </c>
      <c r="I107" s="117">
        <v>45105</v>
      </c>
      <c r="J107" s="21" t="s">
        <v>230</v>
      </c>
      <c r="K107" s="118">
        <v>720934.07</v>
      </c>
      <c r="M107" s="15">
        <v>12092750</v>
      </c>
      <c r="N107" s="63">
        <v>45135</v>
      </c>
    </row>
    <row r="108" spans="1:15" ht="12.75" customHeight="1" x14ac:dyDescent="0.2">
      <c r="A108" s="15" t="s">
        <v>234</v>
      </c>
      <c r="D108" s="115">
        <v>1500000</v>
      </c>
      <c r="E108" s="116">
        <v>23</v>
      </c>
      <c r="F108" s="115"/>
      <c r="G108" s="15" t="s">
        <v>228</v>
      </c>
      <c r="H108" s="19" t="s">
        <v>235</v>
      </c>
      <c r="I108" s="117">
        <v>45105</v>
      </c>
      <c r="J108" s="21" t="s">
        <v>230</v>
      </c>
      <c r="K108" s="118">
        <v>889069.81</v>
      </c>
      <c r="M108" s="15">
        <v>12092750</v>
      </c>
      <c r="N108" s="63">
        <v>45135</v>
      </c>
    </row>
    <row r="109" spans="1:15" ht="12.75" customHeight="1" x14ac:dyDescent="0.2">
      <c r="A109" s="15" t="s">
        <v>236</v>
      </c>
      <c r="D109" s="115">
        <f>500000-500000</f>
        <v>0</v>
      </c>
      <c r="E109" s="116">
        <v>23</v>
      </c>
      <c r="F109" s="115"/>
      <c r="G109" s="15" t="s">
        <v>237</v>
      </c>
      <c r="H109" s="19" t="s">
        <v>238</v>
      </c>
      <c r="I109" s="117">
        <v>45114</v>
      </c>
      <c r="J109" s="143" t="s">
        <v>193</v>
      </c>
      <c r="K109" s="241">
        <v>27132.71</v>
      </c>
      <c r="M109" s="15">
        <v>12092750</v>
      </c>
      <c r="N109" s="63">
        <v>45135</v>
      </c>
    </row>
    <row r="110" spans="1:15" ht="12.75" customHeight="1" x14ac:dyDescent="0.2">
      <c r="A110" s="15" t="s">
        <v>239</v>
      </c>
      <c r="D110" s="115">
        <v>500000</v>
      </c>
      <c r="E110" s="116">
        <v>23</v>
      </c>
      <c r="F110" s="115"/>
      <c r="G110" s="15" t="s">
        <v>237</v>
      </c>
      <c r="H110" s="19" t="s">
        <v>240</v>
      </c>
      <c r="I110" s="117">
        <v>45119</v>
      </c>
      <c r="J110" s="21" t="s">
        <v>195</v>
      </c>
      <c r="K110" s="21">
        <v>58000</v>
      </c>
      <c r="M110" s="15">
        <v>12092750</v>
      </c>
      <c r="N110" s="63">
        <v>45135</v>
      </c>
    </row>
    <row r="111" spans="1:15" ht="12.75" customHeight="1" x14ac:dyDescent="0.2">
      <c r="A111" s="15" t="s">
        <v>214</v>
      </c>
      <c r="D111" s="115">
        <f>500000+50000</f>
        <v>550000</v>
      </c>
      <c r="E111" s="116">
        <v>23</v>
      </c>
      <c r="F111" s="115"/>
      <c r="G111" s="15" t="s">
        <v>237</v>
      </c>
      <c r="H111" s="19" t="s">
        <v>241</v>
      </c>
      <c r="I111" s="117">
        <v>45126</v>
      </c>
      <c r="J111" s="21" t="s">
        <v>198</v>
      </c>
      <c r="K111" s="21">
        <v>132146.35999999999</v>
      </c>
      <c r="M111" s="15">
        <v>12109646</v>
      </c>
      <c r="N111" s="63">
        <v>45135</v>
      </c>
    </row>
    <row r="112" spans="1:15" ht="12.75" customHeight="1" x14ac:dyDescent="0.2">
      <c r="A112" s="15" t="s">
        <v>242</v>
      </c>
      <c r="C112" s="106"/>
      <c r="D112" s="115">
        <f>1000000-1000000</f>
        <v>0</v>
      </c>
      <c r="E112" s="116">
        <v>23</v>
      </c>
      <c r="F112" s="115"/>
      <c r="G112" s="15" t="s">
        <v>237</v>
      </c>
      <c r="H112" s="19" t="s">
        <v>243</v>
      </c>
      <c r="I112" s="117">
        <v>45126</v>
      </c>
      <c r="J112" s="21" t="s">
        <v>198</v>
      </c>
      <c r="K112" s="21">
        <v>590152.43000000005</v>
      </c>
      <c r="M112" s="15">
        <v>12109646</v>
      </c>
      <c r="N112" s="63">
        <v>45135</v>
      </c>
    </row>
    <row r="113" spans="1:14" ht="12.75" customHeight="1" x14ac:dyDescent="0.2">
      <c r="A113" s="15" t="s">
        <v>244</v>
      </c>
      <c r="C113" s="106"/>
      <c r="D113" s="115">
        <v>500000</v>
      </c>
      <c r="E113" s="116">
        <v>23</v>
      </c>
      <c r="F113" s="115"/>
      <c r="G113" s="15" t="s">
        <v>228</v>
      </c>
      <c r="H113" s="19" t="s">
        <v>245</v>
      </c>
      <c r="I113" s="117">
        <v>45140</v>
      </c>
      <c r="J113" s="21" t="s">
        <v>202</v>
      </c>
      <c r="K113" s="21">
        <v>82452.539999999994</v>
      </c>
      <c r="M113" s="8">
        <v>12177926</v>
      </c>
      <c r="N113" s="291">
        <v>45161</v>
      </c>
    </row>
    <row r="114" spans="1:14" ht="12.75" customHeight="1" x14ac:dyDescent="0.2">
      <c r="A114" s="15" t="s">
        <v>246</v>
      </c>
      <c r="C114" s="106"/>
      <c r="D114" s="115">
        <f>500000-500000</f>
        <v>0</v>
      </c>
      <c r="E114" s="116">
        <v>23</v>
      </c>
      <c r="F114" s="115"/>
      <c r="G114" s="15" t="s">
        <v>228</v>
      </c>
      <c r="H114" s="19" t="s">
        <v>247</v>
      </c>
      <c r="I114" s="117">
        <v>45140</v>
      </c>
      <c r="J114" s="21" t="s">
        <v>202</v>
      </c>
      <c r="K114" s="21">
        <v>245092.84</v>
      </c>
      <c r="M114" s="8">
        <v>12177926</v>
      </c>
      <c r="N114" s="291">
        <v>45161</v>
      </c>
    </row>
    <row r="115" spans="1:14" ht="12.75" customHeight="1" x14ac:dyDescent="0.2">
      <c r="A115" s="15" t="s">
        <v>248</v>
      </c>
      <c r="C115" s="106"/>
      <c r="D115" s="115">
        <f>1800000-1800000</f>
        <v>0</v>
      </c>
      <c r="E115" s="116">
        <v>23</v>
      </c>
      <c r="F115" s="115"/>
      <c r="G115" s="15" t="s">
        <v>237</v>
      </c>
      <c r="H115" s="19" t="s">
        <v>249</v>
      </c>
      <c r="I115" s="117">
        <v>45160</v>
      </c>
      <c r="J115" s="21" t="s">
        <v>250</v>
      </c>
      <c r="K115" s="21">
        <v>733193.9</v>
      </c>
      <c r="M115" s="8">
        <v>12244899</v>
      </c>
      <c r="N115" s="291">
        <v>45180</v>
      </c>
    </row>
    <row r="116" spans="1:14" ht="12.75" customHeight="1" x14ac:dyDescent="0.2">
      <c r="A116" s="15" t="s">
        <v>251</v>
      </c>
      <c r="C116" s="106"/>
      <c r="D116" s="115">
        <f>500000-500000</f>
        <v>0</v>
      </c>
      <c r="E116" s="116">
        <v>23</v>
      </c>
      <c r="F116" s="115"/>
      <c r="G116" s="15" t="s">
        <v>177</v>
      </c>
      <c r="H116" s="17" t="s">
        <v>252</v>
      </c>
      <c r="I116" s="117">
        <v>45161</v>
      </c>
      <c r="J116" s="21" t="s">
        <v>204</v>
      </c>
      <c r="K116" s="21">
        <v>767690.69</v>
      </c>
      <c r="M116" s="15">
        <v>12338463</v>
      </c>
      <c r="N116" s="63">
        <v>45196</v>
      </c>
    </row>
    <row r="117" spans="1:14" ht="12.75" customHeight="1" x14ac:dyDescent="0.2">
      <c r="A117" s="15" t="s">
        <v>253</v>
      </c>
      <c r="C117" s="106"/>
      <c r="D117" s="115">
        <f>403432-403432</f>
        <v>0</v>
      </c>
      <c r="E117" s="116">
        <v>23</v>
      </c>
      <c r="F117" s="115"/>
      <c r="G117" s="15" t="s">
        <v>237</v>
      </c>
      <c r="H117" s="19" t="s">
        <v>254</v>
      </c>
      <c r="I117" s="117">
        <v>45176</v>
      </c>
      <c r="J117" s="21" t="s">
        <v>206</v>
      </c>
      <c r="K117" s="21">
        <v>50000</v>
      </c>
      <c r="M117" s="19" t="s">
        <v>255</v>
      </c>
    </row>
    <row r="118" spans="1:14" ht="12.75" customHeight="1" x14ac:dyDescent="0.2">
      <c r="A118" s="15" t="s">
        <v>256</v>
      </c>
      <c r="C118" s="106"/>
      <c r="D118" s="115"/>
      <c r="E118" s="116">
        <v>23</v>
      </c>
      <c r="F118" s="115"/>
      <c r="G118" s="15" t="s">
        <v>257</v>
      </c>
      <c r="H118" s="19" t="s">
        <v>258</v>
      </c>
      <c r="I118" s="117">
        <v>45184</v>
      </c>
      <c r="J118" s="21" t="s">
        <v>208</v>
      </c>
      <c r="K118" s="21">
        <v>2482</v>
      </c>
      <c r="M118" s="15">
        <v>12361553</v>
      </c>
      <c r="N118" s="63">
        <v>45196</v>
      </c>
    </row>
    <row r="119" spans="1:14" ht="12.75" customHeight="1" x14ac:dyDescent="0.2">
      <c r="A119" s="15" t="s">
        <v>256</v>
      </c>
      <c r="C119" s="106"/>
      <c r="D119" s="115"/>
      <c r="E119" s="116">
        <v>23</v>
      </c>
      <c r="F119" s="115"/>
      <c r="G119" s="15" t="s">
        <v>228</v>
      </c>
      <c r="H119" s="19" t="s">
        <v>259</v>
      </c>
      <c r="I119" s="117">
        <v>45184</v>
      </c>
      <c r="J119" s="21" t="s">
        <v>208</v>
      </c>
      <c r="K119" s="21">
        <v>25306.97</v>
      </c>
      <c r="M119" s="15">
        <v>12361553</v>
      </c>
      <c r="N119" s="63">
        <v>45196</v>
      </c>
    </row>
    <row r="120" spans="1:14" ht="12.75" customHeight="1" x14ac:dyDescent="0.2">
      <c r="A120" s="15" t="s">
        <v>256</v>
      </c>
      <c r="C120" s="106"/>
      <c r="D120" s="115"/>
      <c r="E120" s="116">
        <v>23</v>
      </c>
      <c r="F120" s="115"/>
      <c r="G120" s="15" t="s">
        <v>228</v>
      </c>
      <c r="H120" s="19" t="s">
        <v>260</v>
      </c>
      <c r="I120" s="117">
        <v>45184</v>
      </c>
      <c r="J120" s="21" t="s">
        <v>208</v>
      </c>
      <c r="K120" s="21">
        <v>227819.26</v>
      </c>
      <c r="M120" s="15">
        <v>12361553</v>
      </c>
      <c r="N120" s="63">
        <v>45196</v>
      </c>
    </row>
    <row r="121" spans="1:14" ht="12.75" customHeight="1" x14ac:dyDescent="0.2">
      <c r="A121" s="15" t="s">
        <v>256</v>
      </c>
      <c r="C121" s="106"/>
      <c r="D121" s="115"/>
      <c r="E121" s="116">
        <v>23</v>
      </c>
      <c r="F121" s="115"/>
      <c r="G121" s="15" t="s">
        <v>261</v>
      </c>
      <c r="H121" s="19">
        <v>15</v>
      </c>
      <c r="I121" s="117">
        <v>45184</v>
      </c>
      <c r="J121" s="21" t="s">
        <v>208</v>
      </c>
      <c r="K121" s="21">
        <v>191520</v>
      </c>
      <c r="M121" s="15">
        <v>12361553</v>
      </c>
      <c r="N121" s="63">
        <v>45196</v>
      </c>
    </row>
    <row r="122" spans="1:14" ht="12.75" customHeight="1" x14ac:dyDescent="0.2">
      <c r="A122" s="15" t="s">
        <v>256</v>
      </c>
      <c r="C122" s="106"/>
      <c r="D122" s="115"/>
      <c r="E122" s="116">
        <v>23</v>
      </c>
      <c r="F122" s="115"/>
      <c r="G122" s="15" t="s">
        <v>262</v>
      </c>
      <c r="H122" s="17" t="s">
        <v>263</v>
      </c>
      <c r="I122" s="117">
        <v>45184</v>
      </c>
      <c r="J122" s="21" t="s">
        <v>208</v>
      </c>
      <c r="K122" s="21">
        <v>13384.1</v>
      </c>
      <c r="M122" s="15">
        <v>12361553</v>
      </c>
      <c r="N122" s="63">
        <v>45196</v>
      </c>
    </row>
    <row r="123" spans="1:14" ht="12.75" customHeight="1" x14ac:dyDescent="0.2">
      <c r="A123" s="15" t="s">
        <v>256</v>
      </c>
      <c r="C123" s="106"/>
      <c r="D123" s="115"/>
      <c r="E123" s="116">
        <v>23</v>
      </c>
      <c r="F123" s="115"/>
      <c r="G123" s="15" t="s">
        <v>264</v>
      </c>
      <c r="H123" s="17"/>
      <c r="I123" s="117">
        <v>45189</v>
      </c>
      <c r="J123" s="21" t="s">
        <v>265</v>
      </c>
      <c r="K123" s="164">
        <v>-50000</v>
      </c>
      <c r="M123" s="19" t="s">
        <v>255</v>
      </c>
    </row>
    <row r="124" spans="1:14" ht="12.75" customHeight="1" x14ac:dyDescent="0.2">
      <c r="A124" s="15" t="s">
        <v>256</v>
      </c>
      <c r="C124" s="106"/>
      <c r="D124" s="115"/>
      <c r="E124" s="116">
        <v>23</v>
      </c>
      <c r="F124" s="115"/>
      <c r="G124" s="15" t="s">
        <v>177</v>
      </c>
      <c r="H124" s="17" t="s">
        <v>266</v>
      </c>
      <c r="I124" s="117">
        <v>45202</v>
      </c>
      <c r="J124" s="21" t="s">
        <v>267</v>
      </c>
      <c r="K124" s="164">
        <v>369393.48</v>
      </c>
      <c r="M124" s="8">
        <v>12423019</v>
      </c>
      <c r="N124" s="63">
        <v>45210</v>
      </c>
    </row>
    <row r="125" spans="1:14" ht="12.75" customHeight="1" x14ac:dyDescent="0.2">
      <c r="A125" s="15" t="s">
        <v>256</v>
      </c>
      <c r="C125" s="106"/>
      <c r="D125" s="115"/>
      <c r="E125" s="116">
        <v>23</v>
      </c>
      <c r="F125" s="115"/>
      <c r="G125" s="15" t="s">
        <v>257</v>
      </c>
      <c r="H125" s="17" t="s">
        <v>664</v>
      </c>
      <c r="I125" s="117">
        <v>45250</v>
      </c>
      <c r="J125" s="21" t="s">
        <v>663</v>
      </c>
      <c r="K125" s="164">
        <v>4421.2</v>
      </c>
      <c r="M125" s="8">
        <v>12627815</v>
      </c>
      <c r="N125" s="63">
        <v>45271</v>
      </c>
    </row>
    <row r="126" spans="1:14" ht="12.75" customHeight="1" x14ac:dyDescent="0.2">
      <c r="A126" s="15" t="s">
        <v>256</v>
      </c>
      <c r="C126" s="106"/>
      <c r="D126" s="115"/>
      <c r="E126" s="116">
        <v>23</v>
      </c>
      <c r="F126" s="115"/>
      <c r="G126" s="15" t="s">
        <v>262</v>
      </c>
      <c r="H126" s="17" t="s">
        <v>665</v>
      </c>
      <c r="I126" s="117">
        <v>45250</v>
      </c>
      <c r="J126" s="21" t="s">
        <v>663</v>
      </c>
      <c r="K126" s="164">
        <v>154215.98000000001</v>
      </c>
      <c r="M126" s="8">
        <v>12627815</v>
      </c>
      <c r="N126" s="63">
        <v>45271</v>
      </c>
    </row>
    <row r="127" spans="1:14" ht="12.75" customHeight="1" x14ac:dyDescent="0.2">
      <c r="A127" s="15" t="s">
        <v>256</v>
      </c>
      <c r="C127" s="106"/>
      <c r="D127" s="115"/>
      <c r="E127" s="116">
        <v>23</v>
      </c>
      <c r="F127" s="115"/>
      <c r="G127" s="15" t="s">
        <v>228</v>
      </c>
      <c r="H127" s="17" t="s">
        <v>666</v>
      </c>
      <c r="I127" s="117">
        <v>45250</v>
      </c>
      <c r="J127" s="21" t="s">
        <v>663</v>
      </c>
      <c r="K127" s="164">
        <v>263282.5</v>
      </c>
      <c r="M127" s="8">
        <v>12627815</v>
      </c>
      <c r="N127" s="63">
        <v>45271</v>
      </c>
    </row>
    <row r="128" spans="1:14" ht="12.75" customHeight="1" x14ac:dyDescent="0.2">
      <c r="A128" s="15" t="s">
        <v>256</v>
      </c>
      <c r="C128" s="106"/>
      <c r="D128" s="115"/>
      <c r="E128" s="116">
        <v>23</v>
      </c>
      <c r="F128" s="115"/>
      <c r="G128" s="15" t="s">
        <v>228</v>
      </c>
      <c r="H128" s="17" t="s">
        <v>667</v>
      </c>
      <c r="I128" s="117">
        <v>45250</v>
      </c>
      <c r="J128" s="21" t="s">
        <v>663</v>
      </c>
      <c r="K128" s="164">
        <v>428329.85</v>
      </c>
      <c r="M128" s="8">
        <v>12627815</v>
      </c>
      <c r="N128" s="63">
        <v>45271</v>
      </c>
    </row>
    <row r="129" spans="1:14" ht="12.75" customHeight="1" x14ac:dyDescent="0.2">
      <c r="A129" s="15" t="s">
        <v>256</v>
      </c>
      <c r="C129" s="106"/>
      <c r="D129" s="115"/>
      <c r="E129" s="116">
        <v>23</v>
      </c>
      <c r="F129" s="115"/>
      <c r="G129" s="15" t="s">
        <v>262</v>
      </c>
      <c r="H129" s="17" t="s">
        <v>675</v>
      </c>
      <c r="I129" s="117">
        <v>45250</v>
      </c>
      <c r="J129" s="21" t="s">
        <v>674</v>
      </c>
      <c r="K129" s="164">
        <v>109073.67</v>
      </c>
      <c r="M129" s="8">
        <v>12627815</v>
      </c>
      <c r="N129" s="63">
        <v>45271</v>
      </c>
    </row>
    <row r="130" spans="1:14" ht="12.75" customHeight="1" x14ac:dyDescent="0.2">
      <c r="A130" s="15" t="s">
        <v>256</v>
      </c>
      <c r="C130" s="106"/>
      <c r="D130" s="115"/>
      <c r="E130" s="116">
        <v>23</v>
      </c>
      <c r="F130" s="115"/>
      <c r="G130" s="15" t="s">
        <v>261</v>
      </c>
      <c r="H130" s="17">
        <v>14</v>
      </c>
      <c r="I130" s="117">
        <v>45250</v>
      </c>
      <c r="J130" s="21" t="s">
        <v>674</v>
      </c>
      <c r="K130" s="164">
        <v>84666.85</v>
      </c>
      <c r="M130" s="8">
        <v>12627815</v>
      </c>
      <c r="N130" s="63">
        <v>45271</v>
      </c>
    </row>
    <row r="131" spans="1:14" ht="12.75" customHeight="1" x14ac:dyDescent="0.2">
      <c r="A131" s="15" t="s">
        <v>256</v>
      </c>
      <c r="C131" s="106"/>
      <c r="D131" s="115"/>
      <c r="E131" s="116">
        <v>23</v>
      </c>
      <c r="F131" s="115"/>
      <c r="G131" s="15" t="s">
        <v>177</v>
      </c>
      <c r="H131" s="17" t="s">
        <v>676</v>
      </c>
      <c r="I131" s="117">
        <v>45250</v>
      </c>
      <c r="J131" s="21" t="s">
        <v>674</v>
      </c>
      <c r="K131" s="164">
        <v>605070.36</v>
      </c>
      <c r="M131" s="8">
        <v>12627815</v>
      </c>
      <c r="N131" s="63">
        <v>45271</v>
      </c>
    </row>
    <row r="132" spans="1:14" ht="12.75" customHeight="1" x14ac:dyDescent="0.2">
      <c r="A132" s="15" t="s">
        <v>256</v>
      </c>
      <c r="C132" s="106"/>
      <c r="D132" s="115"/>
      <c r="E132" s="116">
        <v>23</v>
      </c>
      <c r="F132" s="115"/>
      <c r="G132" s="15" t="s">
        <v>228</v>
      </c>
      <c r="H132" s="17" t="s">
        <v>688</v>
      </c>
      <c r="I132" s="117">
        <v>45250</v>
      </c>
      <c r="J132" s="21" t="s">
        <v>689</v>
      </c>
      <c r="K132" s="164">
        <v>632296.72</v>
      </c>
      <c r="M132" s="8">
        <v>12627815</v>
      </c>
      <c r="N132" s="63">
        <v>45271</v>
      </c>
    </row>
    <row r="133" spans="1:14" ht="12.75" customHeight="1" x14ac:dyDescent="0.2">
      <c r="A133" s="15" t="s">
        <v>256</v>
      </c>
      <c r="C133" s="106"/>
      <c r="D133" s="115"/>
      <c r="E133" s="116">
        <v>23</v>
      </c>
      <c r="F133" s="115"/>
      <c r="G133" s="15" t="s">
        <v>228</v>
      </c>
      <c r="H133" s="17">
        <v>14</v>
      </c>
      <c r="I133" s="117">
        <v>45271</v>
      </c>
      <c r="J133" s="21" t="s">
        <v>713</v>
      </c>
      <c r="K133" s="164">
        <v>13034.92</v>
      </c>
      <c r="M133" s="8">
        <v>12702135</v>
      </c>
      <c r="N133" s="63">
        <v>45278</v>
      </c>
    </row>
    <row r="134" spans="1:14" ht="12.75" customHeight="1" x14ac:dyDescent="0.2">
      <c r="A134" s="15" t="s">
        <v>256</v>
      </c>
      <c r="C134" s="106"/>
      <c r="D134" s="115"/>
      <c r="E134" s="116">
        <v>23</v>
      </c>
      <c r="F134" s="115"/>
      <c r="G134" s="15" t="s">
        <v>719</v>
      </c>
      <c r="H134" s="17">
        <v>3054</v>
      </c>
      <c r="I134" s="117">
        <v>45271</v>
      </c>
      <c r="J134" s="21" t="s">
        <v>718</v>
      </c>
      <c r="K134" s="164">
        <v>28041.98</v>
      </c>
      <c r="M134" s="8">
        <v>12702135</v>
      </c>
      <c r="N134" s="63">
        <v>45278</v>
      </c>
    </row>
    <row r="135" spans="1:14" ht="12.75" customHeight="1" x14ac:dyDescent="0.2">
      <c r="A135" s="15" t="s">
        <v>256</v>
      </c>
      <c r="C135" s="106"/>
      <c r="D135" s="115"/>
      <c r="E135" s="116">
        <v>23</v>
      </c>
      <c r="F135" s="115"/>
      <c r="G135" s="15" t="s">
        <v>261</v>
      </c>
      <c r="H135" s="17">
        <v>16</v>
      </c>
      <c r="I135" s="117">
        <v>45271</v>
      </c>
      <c r="J135" s="21" t="s">
        <v>718</v>
      </c>
      <c r="K135" s="164">
        <v>57389.46</v>
      </c>
      <c r="M135" s="8">
        <v>12702135</v>
      </c>
      <c r="N135" s="63">
        <v>45278</v>
      </c>
    </row>
    <row r="136" spans="1:14" ht="12.75" customHeight="1" x14ac:dyDescent="0.2">
      <c r="A136" s="15" t="s">
        <v>256</v>
      </c>
      <c r="C136" s="106"/>
      <c r="D136" s="115"/>
      <c r="E136" s="116">
        <v>23</v>
      </c>
      <c r="F136" s="115"/>
      <c r="G136" s="15" t="s">
        <v>177</v>
      </c>
      <c r="H136" s="17" t="s">
        <v>720</v>
      </c>
      <c r="I136" s="117">
        <v>45271</v>
      </c>
      <c r="J136" s="21" t="s">
        <v>718</v>
      </c>
      <c r="K136" s="164">
        <v>192400.59</v>
      </c>
      <c r="M136" s="8">
        <v>12702135</v>
      </c>
      <c r="N136" s="63">
        <v>45278</v>
      </c>
    </row>
    <row r="137" spans="1:14" ht="12.75" customHeight="1" x14ac:dyDescent="0.2">
      <c r="A137" s="15" t="s">
        <v>256</v>
      </c>
      <c r="C137" s="106"/>
      <c r="D137" s="115"/>
      <c r="E137" s="116">
        <v>23</v>
      </c>
      <c r="F137" s="115"/>
      <c r="G137" s="15" t="s">
        <v>228</v>
      </c>
      <c r="H137" s="17">
        <v>15</v>
      </c>
      <c r="I137" s="117">
        <v>45273</v>
      </c>
      <c r="J137" s="21" t="s">
        <v>728</v>
      </c>
      <c r="K137" s="164">
        <v>319229.33</v>
      </c>
      <c r="M137" s="8">
        <v>12702135</v>
      </c>
      <c r="N137" s="63">
        <v>45278</v>
      </c>
    </row>
    <row r="138" spans="1:14" ht="12.75" customHeight="1" x14ac:dyDescent="0.2">
      <c r="A138" s="15" t="s">
        <v>256</v>
      </c>
      <c r="C138" s="106"/>
      <c r="D138" s="115"/>
      <c r="E138" s="116">
        <v>23</v>
      </c>
      <c r="F138" s="115"/>
      <c r="G138" s="15" t="s">
        <v>228</v>
      </c>
      <c r="H138" s="17">
        <v>16</v>
      </c>
      <c r="I138" s="117">
        <v>45313</v>
      </c>
      <c r="J138" s="21" t="s">
        <v>757</v>
      </c>
      <c r="K138" s="164">
        <v>57151.3</v>
      </c>
      <c r="M138" s="8">
        <v>12815305</v>
      </c>
      <c r="N138" s="63">
        <v>45320</v>
      </c>
    </row>
    <row r="139" spans="1:14" ht="12.75" customHeight="1" x14ac:dyDescent="0.2">
      <c r="A139" s="15" t="s">
        <v>256</v>
      </c>
      <c r="C139" s="106"/>
      <c r="D139" s="115"/>
      <c r="E139" s="116">
        <v>23</v>
      </c>
      <c r="F139" s="115"/>
      <c r="G139" s="15" t="s">
        <v>262</v>
      </c>
      <c r="H139" s="17" t="s">
        <v>761</v>
      </c>
      <c r="I139" s="117">
        <v>45320</v>
      </c>
      <c r="J139" s="21" t="s">
        <v>760</v>
      </c>
      <c r="K139" s="164">
        <v>58656.5</v>
      </c>
      <c r="M139" s="8">
        <v>12904178</v>
      </c>
      <c r="N139" s="291">
        <v>45348</v>
      </c>
    </row>
    <row r="140" spans="1:14" ht="12.75" customHeight="1" x14ac:dyDescent="0.2">
      <c r="A140" s="15" t="s">
        <v>256</v>
      </c>
      <c r="C140" s="106"/>
      <c r="D140" s="115"/>
      <c r="E140" s="116">
        <v>23</v>
      </c>
      <c r="F140" s="115"/>
      <c r="G140" s="15" t="s">
        <v>262</v>
      </c>
      <c r="H140" s="17" t="s">
        <v>798</v>
      </c>
      <c r="I140" s="117">
        <v>45343</v>
      </c>
      <c r="J140" s="21" t="s">
        <v>799</v>
      </c>
      <c r="K140" s="164">
        <v>6211.53</v>
      </c>
      <c r="M140" s="8">
        <v>12953849</v>
      </c>
      <c r="N140" s="291">
        <v>45348</v>
      </c>
    </row>
    <row r="141" spans="1:14" ht="12.75" customHeight="1" x14ac:dyDescent="0.2">
      <c r="A141" s="15" t="s">
        <v>256</v>
      </c>
      <c r="C141" s="106"/>
      <c r="D141" s="115"/>
      <c r="E141" s="116">
        <v>23</v>
      </c>
      <c r="F141" s="115"/>
      <c r="G141" s="15" t="s">
        <v>816</v>
      </c>
      <c r="H141" s="17" t="s">
        <v>817</v>
      </c>
      <c r="I141" s="117">
        <v>45359</v>
      </c>
      <c r="J141" s="21" t="s">
        <v>818</v>
      </c>
      <c r="K141" s="164">
        <v>37750.199999999997</v>
      </c>
      <c r="M141" s="8">
        <v>13043230</v>
      </c>
      <c r="N141" s="291">
        <v>45377</v>
      </c>
    </row>
    <row r="142" spans="1:14" ht="12.75" customHeight="1" x14ac:dyDescent="0.2">
      <c r="A142" s="15" t="s">
        <v>256</v>
      </c>
      <c r="C142" s="106"/>
      <c r="D142" s="115"/>
      <c r="E142" s="116">
        <v>23</v>
      </c>
      <c r="F142" s="115"/>
      <c r="G142" s="15" t="s">
        <v>816</v>
      </c>
      <c r="H142" s="17" t="s">
        <v>817</v>
      </c>
      <c r="I142" s="117">
        <v>45359</v>
      </c>
      <c r="J142" s="21" t="s">
        <v>818</v>
      </c>
      <c r="K142" s="164">
        <v>518.14</v>
      </c>
      <c r="M142" s="8">
        <v>13043230</v>
      </c>
      <c r="N142" s="291">
        <v>45377</v>
      </c>
    </row>
    <row r="143" spans="1:14" ht="12.75" customHeight="1" x14ac:dyDescent="0.2">
      <c r="A143" s="15" t="s">
        <v>256</v>
      </c>
      <c r="C143" s="106"/>
      <c r="D143" s="115"/>
      <c r="E143" s="116">
        <v>23</v>
      </c>
      <c r="F143" s="115"/>
      <c r="G143" s="15" t="s">
        <v>816</v>
      </c>
      <c r="H143" s="17" t="s">
        <v>817</v>
      </c>
      <c r="I143" s="117">
        <v>45359</v>
      </c>
      <c r="J143" s="21" t="s">
        <v>818</v>
      </c>
      <c r="K143" s="164">
        <v>25462.880000000001</v>
      </c>
      <c r="M143" s="8">
        <v>13043230</v>
      </c>
      <c r="N143" s="291">
        <v>45377</v>
      </c>
    </row>
    <row r="144" spans="1:14" ht="12.75" customHeight="1" x14ac:dyDescent="0.2">
      <c r="A144" s="15" t="s">
        <v>256</v>
      </c>
      <c r="C144" s="106"/>
      <c r="D144" s="115"/>
      <c r="E144" s="116">
        <v>23</v>
      </c>
      <c r="F144" s="115"/>
      <c r="G144" s="15" t="s">
        <v>816</v>
      </c>
      <c r="H144" s="17" t="s">
        <v>817</v>
      </c>
      <c r="I144" s="117">
        <v>45359</v>
      </c>
      <c r="J144" s="21" t="s">
        <v>818</v>
      </c>
      <c r="K144" s="164">
        <v>222.06</v>
      </c>
      <c r="M144" s="8">
        <v>13043230</v>
      </c>
      <c r="N144" s="291">
        <v>45377</v>
      </c>
    </row>
    <row r="145" spans="1:15" ht="12.75" customHeight="1" x14ac:dyDescent="0.2">
      <c r="A145" s="15" t="s">
        <v>256</v>
      </c>
      <c r="C145" s="106"/>
      <c r="D145" s="115"/>
      <c r="E145" s="116">
        <v>23</v>
      </c>
      <c r="F145" s="115"/>
      <c r="G145" s="15" t="s">
        <v>816</v>
      </c>
      <c r="H145" s="17" t="s">
        <v>817</v>
      </c>
      <c r="I145" s="117">
        <v>45359</v>
      </c>
      <c r="J145" s="21" t="s">
        <v>818</v>
      </c>
      <c r="K145" s="164">
        <v>14137.82</v>
      </c>
      <c r="M145" s="8">
        <v>13043230</v>
      </c>
      <c r="N145" s="291">
        <v>45377</v>
      </c>
    </row>
    <row r="146" spans="1:15" ht="12.75" customHeight="1" x14ac:dyDescent="0.2">
      <c r="A146" s="15" t="s">
        <v>256</v>
      </c>
      <c r="C146" s="106"/>
      <c r="D146" s="115"/>
      <c r="E146" s="116">
        <v>23</v>
      </c>
      <c r="F146" s="115"/>
      <c r="G146" s="15" t="s">
        <v>262</v>
      </c>
      <c r="H146" s="17" t="s">
        <v>834</v>
      </c>
      <c r="I146" s="117">
        <v>45373</v>
      </c>
      <c r="J146" s="21" t="s">
        <v>835</v>
      </c>
      <c r="K146" s="164">
        <v>66256.320000000007</v>
      </c>
      <c r="M146" s="8">
        <v>13073779</v>
      </c>
      <c r="N146" s="291">
        <v>45377</v>
      </c>
    </row>
    <row r="147" spans="1:15" ht="12.75" customHeight="1" x14ac:dyDescent="0.2">
      <c r="A147" s="15" t="s">
        <v>256</v>
      </c>
      <c r="C147" s="106"/>
      <c r="D147" s="115"/>
      <c r="E147" s="116">
        <v>23</v>
      </c>
      <c r="F147" s="115"/>
      <c r="G147" s="15" t="s">
        <v>228</v>
      </c>
      <c r="H147" s="17">
        <v>17</v>
      </c>
      <c r="I147" s="117">
        <v>45379</v>
      </c>
      <c r="J147" s="21" t="s">
        <v>852</v>
      </c>
      <c r="K147" s="164">
        <v>132545.35999999999</v>
      </c>
      <c r="M147" s="8">
        <v>13208376</v>
      </c>
      <c r="N147" s="291">
        <v>45412</v>
      </c>
      <c r="O147" s="164"/>
    </row>
    <row r="148" spans="1:15" ht="12.75" customHeight="1" x14ac:dyDescent="0.2">
      <c r="A148" s="15" t="s">
        <v>256</v>
      </c>
      <c r="C148" s="106"/>
      <c r="D148" s="115"/>
      <c r="E148" s="116">
        <v>23</v>
      </c>
      <c r="F148" s="115"/>
      <c r="G148" s="15" t="s">
        <v>262</v>
      </c>
      <c r="H148" s="17" t="s">
        <v>892</v>
      </c>
      <c r="I148" s="117">
        <v>45434</v>
      </c>
      <c r="J148" s="21" t="s">
        <v>884</v>
      </c>
      <c r="K148" s="164">
        <v>48936.05</v>
      </c>
      <c r="M148" s="8">
        <v>13331708</v>
      </c>
      <c r="N148" s="291">
        <v>45441</v>
      </c>
      <c r="O148" s="164"/>
    </row>
    <row r="149" spans="1:15" ht="12.75" customHeight="1" x14ac:dyDescent="0.2">
      <c r="A149" s="15" t="s">
        <v>256</v>
      </c>
      <c r="C149" s="106"/>
      <c r="D149" s="115"/>
      <c r="E149" s="116">
        <v>23</v>
      </c>
      <c r="F149" s="115"/>
      <c r="G149" s="15" t="s">
        <v>816</v>
      </c>
      <c r="H149" s="17" t="s">
        <v>911</v>
      </c>
      <c r="I149" s="117">
        <v>45454</v>
      </c>
      <c r="J149" s="21" t="s">
        <v>912</v>
      </c>
      <c r="K149" s="164">
        <v>40340.9</v>
      </c>
      <c r="M149" s="8">
        <v>13425578</v>
      </c>
      <c r="N149" s="291">
        <v>45463</v>
      </c>
      <c r="O149" s="164"/>
    </row>
    <row r="150" spans="1:15" ht="12.75" customHeight="1" x14ac:dyDescent="0.2">
      <c r="A150" s="15" t="s">
        <v>256</v>
      </c>
      <c r="C150" s="106"/>
      <c r="D150" s="115"/>
      <c r="E150" s="116">
        <v>23</v>
      </c>
      <c r="F150" s="115"/>
      <c r="G150" s="15" t="s">
        <v>816</v>
      </c>
      <c r="H150" s="17" t="s">
        <v>911</v>
      </c>
      <c r="I150" s="117">
        <v>45454</v>
      </c>
      <c r="J150" s="21" t="s">
        <v>912</v>
      </c>
      <c r="K150" s="164">
        <v>814.22</v>
      </c>
      <c r="M150" s="8">
        <v>13425578</v>
      </c>
      <c r="N150" s="291">
        <v>45463</v>
      </c>
      <c r="O150" s="164"/>
    </row>
    <row r="151" spans="1:15" ht="12.75" customHeight="1" x14ac:dyDescent="0.2">
      <c r="A151" s="15" t="s">
        <v>256</v>
      </c>
      <c r="C151" s="106"/>
      <c r="D151" s="115"/>
      <c r="E151" s="116">
        <v>23</v>
      </c>
      <c r="F151" s="115"/>
      <c r="G151" s="15" t="s">
        <v>816</v>
      </c>
      <c r="H151" s="17" t="s">
        <v>911</v>
      </c>
      <c r="I151" s="117">
        <v>45454</v>
      </c>
      <c r="J151" s="21" t="s">
        <v>912</v>
      </c>
      <c r="K151" s="164">
        <v>592.16</v>
      </c>
      <c r="M151" s="8">
        <v>13425578</v>
      </c>
      <c r="N151" s="291">
        <v>45463</v>
      </c>
      <c r="O151" s="164"/>
    </row>
    <row r="152" spans="1:15" ht="12.75" customHeight="1" x14ac:dyDescent="0.2">
      <c r="A152" s="15" t="s">
        <v>256</v>
      </c>
      <c r="C152" s="106"/>
      <c r="D152" s="115"/>
      <c r="E152" s="116">
        <v>23</v>
      </c>
      <c r="F152" s="115"/>
      <c r="G152" s="15" t="s">
        <v>816</v>
      </c>
      <c r="H152" s="17" t="s">
        <v>911</v>
      </c>
      <c r="I152" s="117">
        <v>45454</v>
      </c>
      <c r="J152" s="21" t="s">
        <v>912</v>
      </c>
      <c r="K152" s="164">
        <v>7550.04</v>
      </c>
      <c r="M152" s="8">
        <v>13425578</v>
      </c>
      <c r="N152" s="291">
        <v>45463</v>
      </c>
      <c r="O152" s="164"/>
    </row>
    <row r="153" spans="1:15" ht="12.75" customHeight="1" x14ac:dyDescent="0.2">
      <c r="A153" s="15" t="s">
        <v>256</v>
      </c>
      <c r="B153" s="251">
        <v>8880161</v>
      </c>
      <c r="C153" s="106"/>
      <c r="D153" s="115"/>
      <c r="E153" s="116">
        <v>23</v>
      </c>
      <c r="F153" s="115"/>
      <c r="G153" s="15" t="s">
        <v>228</v>
      </c>
      <c r="H153" s="17">
        <v>16</v>
      </c>
      <c r="I153" s="117">
        <v>45456</v>
      </c>
      <c r="J153" s="21" t="s">
        <v>917</v>
      </c>
      <c r="K153" s="164">
        <v>568379.38</v>
      </c>
      <c r="M153" s="8">
        <v>13425578</v>
      </c>
      <c r="N153" s="291">
        <v>45463</v>
      </c>
      <c r="O153" s="164"/>
    </row>
    <row r="154" spans="1:15" ht="12.75" customHeight="1" x14ac:dyDescent="0.2">
      <c r="A154" s="15" t="s">
        <v>256</v>
      </c>
      <c r="B154" s="251">
        <v>8880161</v>
      </c>
      <c r="C154" s="106"/>
      <c r="D154" s="115"/>
      <c r="E154" s="116">
        <v>23</v>
      </c>
      <c r="F154" s="115"/>
      <c r="G154" s="15" t="s">
        <v>228</v>
      </c>
      <c r="H154" s="17" t="s">
        <v>945</v>
      </c>
      <c r="I154" s="117">
        <v>45495</v>
      </c>
      <c r="J154" s="21" t="s">
        <v>944</v>
      </c>
      <c r="K154" s="164">
        <v>380052.89</v>
      </c>
      <c r="M154" s="8">
        <v>13562178</v>
      </c>
      <c r="N154" s="291">
        <v>45504</v>
      </c>
      <c r="O154" s="164"/>
    </row>
    <row r="155" spans="1:15" ht="12.75" customHeight="1" x14ac:dyDescent="0.2">
      <c r="A155" s="15" t="s">
        <v>256</v>
      </c>
      <c r="B155" s="251">
        <v>8880161</v>
      </c>
      <c r="C155" s="106"/>
      <c r="D155" s="115"/>
      <c r="E155" s="116">
        <v>23</v>
      </c>
      <c r="F155" s="115"/>
      <c r="G155" s="15" t="s">
        <v>228</v>
      </c>
      <c r="H155" s="17">
        <v>18</v>
      </c>
      <c r="I155" s="117">
        <v>45495</v>
      </c>
      <c r="J155" s="21" t="s">
        <v>944</v>
      </c>
      <c r="K155" s="164">
        <v>336175.88</v>
      </c>
      <c r="M155" s="8">
        <v>13562178</v>
      </c>
      <c r="N155" s="291">
        <v>45504</v>
      </c>
      <c r="O155" s="164"/>
    </row>
    <row r="156" spans="1:15" ht="12.75" customHeight="1" x14ac:dyDescent="0.2">
      <c r="A156" s="15" t="s">
        <v>256</v>
      </c>
      <c r="B156" s="251">
        <v>8880163</v>
      </c>
      <c r="C156" s="106"/>
      <c r="D156" s="115"/>
      <c r="E156" s="116">
        <v>23</v>
      </c>
      <c r="F156" s="115"/>
      <c r="G156" s="15" t="s">
        <v>228</v>
      </c>
      <c r="H156" s="17">
        <v>19</v>
      </c>
      <c r="I156" s="117">
        <v>45495</v>
      </c>
      <c r="J156" s="21" t="s">
        <v>944</v>
      </c>
      <c r="K156" s="164">
        <v>291009.89</v>
      </c>
      <c r="M156" s="8">
        <v>13562178</v>
      </c>
      <c r="N156" s="291">
        <v>45504</v>
      </c>
      <c r="O156" s="164"/>
    </row>
    <row r="157" spans="1:15" ht="12.75" customHeight="1" x14ac:dyDescent="0.2">
      <c r="A157" s="15" t="s">
        <v>256</v>
      </c>
      <c r="B157" s="251">
        <v>8880124</v>
      </c>
      <c r="C157" s="106"/>
      <c r="D157" s="115"/>
      <c r="E157" s="116">
        <v>23</v>
      </c>
      <c r="F157" s="115"/>
      <c r="G157" s="15" t="s">
        <v>228</v>
      </c>
      <c r="H157" s="17" t="s">
        <v>946</v>
      </c>
      <c r="I157" s="117">
        <v>45495</v>
      </c>
      <c r="J157" s="21" t="s">
        <v>944</v>
      </c>
      <c r="K157" s="261">
        <v>149177.98000000001</v>
      </c>
      <c r="M157" s="8">
        <v>13562178</v>
      </c>
      <c r="N157" s="291">
        <v>45504</v>
      </c>
      <c r="O157" s="164"/>
    </row>
    <row r="158" spans="1:15" ht="12.75" customHeight="1" x14ac:dyDescent="0.2">
      <c r="A158" s="15" t="s">
        <v>256</v>
      </c>
      <c r="B158" s="251">
        <v>8880163</v>
      </c>
      <c r="C158" s="106"/>
      <c r="D158" s="115"/>
      <c r="E158" s="116">
        <v>23</v>
      </c>
      <c r="F158" s="115"/>
      <c r="G158" s="15" t="s">
        <v>228</v>
      </c>
      <c r="H158" s="17" t="s">
        <v>948</v>
      </c>
      <c r="I158" s="117">
        <v>45496</v>
      </c>
      <c r="J158" s="21" t="s">
        <v>944</v>
      </c>
      <c r="K158" s="266">
        <v>194750</v>
      </c>
      <c r="M158" s="8">
        <v>13562178</v>
      </c>
      <c r="N158" s="291">
        <v>45504</v>
      </c>
      <c r="O158" s="164"/>
    </row>
    <row r="159" spans="1:15" ht="12.75" customHeight="1" x14ac:dyDescent="0.2">
      <c r="A159" s="15" t="s">
        <v>256</v>
      </c>
      <c r="B159" s="251">
        <v>8880124</v>
      </c>
      <c r="C159" s="106"/>
      <c r="D159" s="115"/>
      <c r="E159" s="116">
        <v>23</v>
      </c>
      <c r="F159" s="115"/>
      <c r="G159" s="15" t="s">
        <v>228</v>
      </c>
      <c r="H159" s="267">
        <v>15</v>
      </c>
      <c r="I159" s="117">
        <v>45496</v>
      </c>
      <c r="J159" s="21" t="s">
        <v>944</v>
      </c>
      <c r="K159" s="266">
        <v>793172.92</v>
      </c>
      <c r="M159" s="8">
        <v>13562178</v>
      </c>
      <c r="N159" s="291">
        <v>45504</v>
      </c>
      <c r="O159" s="164"/>
    </row>
    <row r="160" spans="1:15" ht="12.75" customHeight="1" x14ac:dyDescent="0.2">
      <c r="A160" s="15" t="s">
        <v>256</v>
      </c>
      <c r="B160" s="251">
        <v>8880192</v>
      </c>
      <c r="C160" s="106"/>
      <c r="D160" s="115"/>
      <c r="E160" s="116">
        <v>23</v>
      </c>
      <c r="F160" s="115"/>
      <c r="G160" s="15" t="s">
        <v>262</v>
      </c>
      <c r="H160" s="269" t="s">
        <v>967</v>
      </c>
      <c r="I160" s="117">
        <v>45525</v>
      </c>
      <c r="J160" s="21" t="s">
        <v>966</v>
      </c>
      <c r="K160" s="266">
        <v>39332.480000000003</v>
      </c>
      <c r="M160" s="8">
        <v>13704619</v>
      </c>
      <c r="N160" s="291">
        <v>45536</v>
      </c>
      <c r="O160" s="164"/>
    </row>
    <row r="161" spans="1:15" ht="12.75" customHeight="1" x14ac:dyDescent="0.2">
      <c r="A161" s="15" t="s">
        <v>256</v>
      </c>
      <c r="B161" s="251">
        <v>8880124</v>
      </c>
      <c r="C161" s="106"/>
      <c r="D161" s="115"/>
      <c r="E161" s="116">
        <v>23</v>
      </c>
      <c r="F161" s="115"/>
      <c r="G161" s="15" t="s">
        <v>228</v>
      </c>
      <c r="H161" s="17" t="s">
        <v>946</v>
      </c>
      <c r="I161" s="117">
        <v>45573</v>
      </c>
      <c r="J161" s="21" t="s">
        <v>944</v>
      </c>
      <c r="K161" s="270">
        <v>-149177.98000000001</v>
      </c>
      <c r="M161" s="8">
        <v>13889907</v>
      </c>
      <c r="N161" s="292" t="s">
        <v>1037</v>
      </c>
      <c r="O161" s="164"/>
    </row>
    <row r="162" spans="1:15" ht="12.75" customHeight="1" x14ac:dyDescent="0.2">
      <c r="A162" s="15" t="s">
        <v>256</v>
      </c>
      <c r="B162" s="8"/>
      <c r="C162" s="106"/>
      <c r="D162" s="115"/>
      <c r="E162" s="116">
        <v>23</v>
      </c>
      <c r="F162" s="115"/>
      <c r="G162" s="15" t="s">
        <v>228</v>
      </c>
      <c r="H162" s="17">
        <v>21</v>
      </c>
      <c r="I162" s="117">
        <v>45573</v>
      </c>
      <c r="J162" s="21" t="s">
        <v>1003</v>
      </c>
      <c r="K162" s="271">
        <v>206954.14</v>
      </c>
      <c r="M162" s="8">
        <v>13924866</v>
      </c>
      <c r="N162" s="292" t="s">
        <v>1037</v>
      </c>
      <c r="O162" s="164"/>
    </row>
    <row r="163" spans="1:15" ht="12.75" customHeight="1" x14ac:dyDescent="0.2">
      <c r="A163" s="15" t="s">
        <v>256</v>
      </c>
      <c r="B163" s="251">
        <v>8880161</v>
      </c>
      <c r="C163" s="106"/>
      <c r="D163" s="252"/>
      <c r="E163" s="116">
        <v>23</v>
      </c>
      <c r="F163" s="252"/>
      <c r="G163" s="15" t="s">
        <v>228</v>
      </c>
      <c r="H163" s="17" t="s">
        <v>1024</v>
      </c>
      <c r="I163" s="117">
        <v>45616</v>
      </c>
      <c r="J163" s="21" t="s">
        <v>1025</v>
      </c>
      <c r="K163" s="271">
        <v>705376.2</v>
      </c>
      <c r="M163" s="221" t="s">
        <v>1038</v>
      </c>
      <c r="N163" s="293">
        <v>45623</v>
      </c>
      <c r="O163" s="164"/>
    </row>
    <row r="164" spans="1:15" ht="12.75" customHeight="1" x14ac:dyDescent="0.2">
      <c r="A164" s="15" t="s">
        <v>256</v>
      </c>
      <c r="B164" s="8"/>
      <c r="C164" s="106"/>
      <c r="D164" s="252"/>
      <c r="E164" s="116">
        <v>23</v>
      </c>
      <c r="F164" s="252"/>
      <c r="G164" s="15" t="s">
        <v>816</v>
      </c>
      <c r="H164" s="17" t="s">
        <v>1016</v>
      </c>
      <c r="I164" s="117">
        <v>45637</v>
      </c>
      <c r="J164" s="21" t="s">
        <v>1017</v>
      </c>
      <c r="K164" s="271">
        <v>58031.68</v>
      </c>
      <c r="M164" s="221" t="s">
        <v>1062</v>
      </c>
      <c r="N164" s="291">
        <v>45642</v>
      </c>
      <c r="O164" s="164"/>
    </row>
    <row r="165" spans="1:15" ht="12.75" customHeight="1" x14ac:dyDescent="0.2">
      <c r="A165" s="15" t="s">
        <v>256</v>
      </c>
      <c r="B165" s="8"/>
      <c r="C165" s="106"/>
      <c r="D165" s="252"/>
      <c r="E165" s="116">
        <v>23</v>
      </c>
      <c r="F165" s="252"/>
      <c r="G165" s="15" t="s">
        <v>816</v>
      </c>
      <c r="H165" s="17" t="s">
        <v>1016</v>
      </c>
      <c r="I165" s="117">
        <v>45637</v>
      </c>
      <c r="J165" s="21" t="s">
        <v>1017</v>
      </c>
      <c r="K165" s="271">
        <v>21539.82</v>
      </c>
      <c r="M165" s="221" t="s">
        <v>1062</v>
      </c>
      <c r="N165" s="291">
        <v>45642</v>
      </c>
      <c r="O165" s="164"/>
    </row>
    <row r="166" spans="1:15" ht="12.75" customHeight="1" x14ac:dyDescent="0.2">
      <c r="A166" s="15" t="s">
        <v>256</v>
      </c>
      <c r="B166" s="8"/>
      <c r="C166" s="106"/>
      <c r="D166" s="252"/>
      <c r="E166" s="116">
        <v>23</v>
      </c>
      <c r="F166" s="252"/>
      <c r="G166" s="15" t="s">
        <v>816</v>
      </c>
      <c r="H166" s="17" t="s">
        <v>1016</v>
      </c>
      <c r="I166" s="117">
        <v>45637</v>
      </c>
      <c r="J166" s="21" t="s">
        <v>1017</v>
      </c>
      <c r="K166" s="271">
        <v>962.26</v>
      </c>
      <c r="M166" s="221" t="s">
        <v>1062</v>
      </c>
      <c r="N166" s="291">
        <v>45642</v>
      </c>
      <c r="O166" s="164"/>
    </row>
    <row r="167" spans="1:15" x14ac:dyDescent="0.2">
      <c r="A167" s="15" t="s">
        <v>256</v>
      </c>
      <c r="B167" s="8"/>
      <c r="E167" s="116">
        <v>23</v>
      </c>
      <c r="G167" s="15" t="s">
        <v>816</v>
      </c>
      <c r="H167" s="17" t="s">
        <v>1016</v>
      </c>
      <c r="I167" s="117">
        <v>45637</v>
      </c>
      <c r="J167" s="21" t="s">
        <v>1017</v>
      </c>
      <c r="K167" s="241">
        <v>4101.75</v>
      </c>
      <c r="M167" s="221" t="s">
        <v>1062</v>
      </c>
      <c r="N167" s="291">
        <v>45642</v>
      </c>
    </row>
    <row r="168" spans="1:15" x14ac:dyDescent="0.2">
      <c r="A168" s="15" t="s">
        <v>256</v>
      </c>
      <c r="B168" s="8"/>
      <c r="E168" s="116">
        <v>23</v>
      </c>
      <c r="G168" s="15" t="s">
        <v>228</v>
      </c>
      <c r="H168" s="17">
        <v>19</v>
      </c>
      <c r="I168" s="117">
        <v>45637</v>
      </c>
      <c r="J168" s="21" t="s">
        <v>1018</v>
      </c>
      <c r="K168" s="241">
        <v>260207.97</v>
      </c>
      <c r="M168" s="221" t="s">
        <v>1062</v>
      </c>
      <c r="N168" s="291">
        <v>45642</v>
      </c>
    </row>
    <row r="169" spans="1:15" x14ac:dyDescent="0.2">
      <c r="A169" s="15" t="s">
        <v>256</v>
      </c>
      <c r="B169" s="8"/>
      <c r="E169" s="116">
        <v>23</v>
      </c>
      <c r="G169" s="15" t="s">
        <v>816</v>
      </c>
      <c r="H169" s="17" t="s">
        <v>1064</v>
      </c>
      <c r="I169" s="264">
        <v>45679</v>
      </c>
      <c r="J169" s="265" t="s">
        <v>1065</v>
      </c>
      <c r="K169" s="266">
        <v>40543.25</v>
      </c>
      <c r="M169" s="221" t="s">
        <v>1071</v>
      </c>
      <c r="N169" s="293">
        <v>45681</v>
      </c>
    </row>
    <row r="170" spans="1:15" x14ac:dyDescent="0.2">
      <c r="A170" s="15" t="s">
        <v>256</v>
      </c>
      <c r="B170" s="8"/>
      <c r="E170" s="116">
        <v>23</v>
      </c>
      <c r="G170" s="15" t="s">
        <v>816</v>
      </c>
      <c r="H170" s="17" t="s">
        <v>1064</v>
      </c>
      <c r="I170" s="264">
        <v>45679</v>
      </c>
      <c r="J170" s="265" t="s">
        <v>1065</v>
      </c>
      <c r="K170" s="266">
        <v>22354.880000000001</v>
      </c>
      <c r="M170" s="221" t="s">
        <v>1071</v>
      </c>
      <c r="N170" s="293">
        <v>45681</v>
      </c>
    </row>
    <row r="171" spans="1:15" x14ac:dyDescent="0.2">
      <c r="A171" s="15" t="s">
        <v>256</v>
      </c>
      <c r="B171" s="8"/>
      <c r="E171" s="116">
        <v>23</v>
      </c>
      <c r="G171" s="15" t="s">
        <v>816</v>
      </c>
      <c r="H171" s="17" t="s">
        <v>1064</v>
      </c>
      <c r="I171" s="264">
        <v>45679</v>
      </c>
      <c r="J171" s="265" t="s">
        <v>1065</v>
      </c>
      <c r="K171" s="266">
        <v>160.25</v>
      </c>
      <c r="M171" s="221" t="s">
        <v>1071</v>
      </c>
      <c r="N171" s="293">
        <v>45681</v>
      </c>
    </row>
    <row r="172" spans="1:15" x14ac:dyDescent="0.2">
      <c r="A172" s="15" t="s">
        <v>256</v>
      </c>
      <c r="B172" s="251">
        <v>8880124</v>
      </c>
      <c r="E172" s="116">
        <v>23</v>
      </c>
      <c r="G172" s="15" t="s">
        <v>228</v>
      </c>
      <c r="H172" s="17">
        <v>21</v>
      </c>
      <c r="I172" s="264">
        <v>45686</v>
      </c>
      <c r="J172" s="265" t="s">
        <v>1091</v>
      </c>
      <c r="K172" s="266">
        <v>49552</v>
      </c>
      <c r="M172" s="221" t="s">
        <v>1095</v>
      </c>
      <c r="N172" s="293">
        <v>45687</v>
      </c>
    </row>
    <row r="173" spans="1:15" x14ac:dyDescent="0.2">
      <c r="A173" s="15" t="s">
        <v>256</v>
      </c>
      <c r="E173" s="116">
        <v>23</v>
      </c>
      <c r="G173" s="15" t="s">
        <v>177</v>
      </c>
      <c r="H173" s="17" t="s">
        <v>1113</v>
      </c>
      <c r="I173" s="264">
        <v>45712</v>
      </c>
      <c r="J173" s="265" t="s">
        <v>1114</v>
      </c>
      <c r="K173" s="266">
        <v>38654.93</v>
      </c>
      <c r="M173" s="221" t="s">
        <v>1131</v>
      </c>
      <c r="N173" s="294">
        <v>45726</v>
      </c>
    </row>
    <row r="174" spans="1:15" x14ac:dyDescent="0.2">
      <c r="A174" s="15" t="s">
        <v>256</v>
      </c>
      <c r="E174" s="116">
        <v>23</v>
      </c>
      <c r="G174" s="15" t="s">
        <v>228</v>
      </c>
      <c r="H174" s="17">
        <v>25</v>
      </c>
      <c r="I174" s="264">
        <v>45712</v>
      </c>
      <c r="J174" s="265" t="s">
        <v>1115</v>
      </c>
      <c r="K174" s="266">
        <v>1303040.24</v>
      </c>
      <c r="M174" s="221" t="s">
        <v>1131</v>
      </c>
      <c r="N174" s="294">
        <v>45726</v>
      </c>
    </row>
    <row r="175" spans="1:15" x14ac:dyDescent="0.2">
      <c r="A175" s="15" t="s">
        <v>256</v>
      </c>
      <c r="E175" s="116">
        <v>23</v>
      </c>
      <c r="G175" s="15" t="s">
        <v>1158</v>
      </c>
      <c r="H175" s="17">
        <v>22</v>
      </c>
      <c r="I175" s="264">
        <v>45728</v>
      </c>
      <c r="J175" s="265" t="s">
        <v>1159</v>
      </c>
      <c r="K175" s="266">
        <v>178820.41</v>
      </c>
      <c r="M175" s="221" t="s">
        <v>1187</v>
      </c>
      <c r="N175" s="294">
        <v>45732</v>
      </c>
    </row>
    <row r="176" spans="1:15" x14ac:dyDescent="0.2">
      <c r="A176" s="15" t="s">
        <v>256</v>
      </c>
      <c r="E176" s="116">
        <v>23</v>
      </c>
      <c r="G176" s="15" t="s">
        <v>1158</v>
      </c>
      <c r="H176" s="17">
        <v>23</v>
      </c>
      <c r="I176" s="264">
        <v>45728</v>
      </c>
      <c r="J176" s="265" t="s">
        <v>1160</v>
      </c>
      <c r="K176" s="266">
        <v>742824.77</v>
      </c>
      <c r="M176" s="221" t="s">
        <v>1187</v>
      </c>
      <c r="N176" s="294">
        <v>45732</v>
      </c>
    </row>
    <row r="177" spans="1:14" x14ac:dyDescent="0.2">
      <c r="A177" s="15" t="s">
        <v>256</v>
      </c>
      <c r="E177" s="116">
        <v>23</v>
      </c>
      <c r="G177" s="15" t="s">
        <v>1161</v>
      </c>
      <c r="H177" s="17" t="s">
        <v>1163</v>
      </c>
      <c r="I177" s="264">
        <v>45728</v>
      </c>
      <c r="J177" s="265" t="s">
        <v>1162</v>
      </c>
      <c r="K177" s="266">
        <v>7523.35</v>
      </c>
      <c r="M177" s="221" t="s">
        <v>1187</v>
      </c>
      <c r="N177" s="294">
        <v>45732</v>
      </c>
    </row>
    <row r="178" spans="1:14" x14ac:dyDescent="0.2">
      <c r="A178" s="15" t="s">
        <v>256</v>
      </c>
      <c r="E178" s="116">
        <v>23</v>
      </c>
      <c r="G178" s="265" t="s">
        <v>1150</v>
      </c>
      <c r="H178" s="321" t="s">
        <v>1205</v>
      </c>
      <c r="I178" s="322">
        <v>45763</v>
      </c>
      <c r="J178" s="323" t="s">
        <v>1196</v>
      </c>
      <c r="K178" s="324">
        <v>46291.3</v>
      </c>
      <c r="M178" s="221" t="s">
        <v>1236</v>
      </c>
      <c r="N178" s="294">
        <v>45769</v>
      </c>
    </row>
    <row r="179" spans="1:14" x14ac:dyDescent="0.2">
      <c r="A179" s="15" t="s">
        <v>256</v>
      </c>
      <c r="E179" s="116">
        <v>23</v>
      </c>
      <c r="G179" s="265" t="s">
        <v>1197</v>
      </c>
      <c r="H179" s="309">
        <v>2346001</v>
      </c>
      <c r="I179" s="310">
        <v>45763</v>
      </c>
      <c r="J179" s="311" t="s">
        <v>1198</v>
      </c>
      <c r="K179" s="312">
        <v>3213</v>
      </c>
      <c r="M179" s="221" t="s">
        <v>1236</v>
      </c>
      <c r="N179" s="294">
        <v>45769</v>
      </c>
    </row>
    <row r="180" spans="1:14" x14ac:dyDescent="0.2">
      <c r="A180" s="15" t="s">
        <v>256</v>
      </c>
      <c r="E180" s="116">
        <v>23</v>
      </c>
      <c r="G180" s="265" t="s">
        <v>1197</v>
      </c>
      <c r="H180" s="267">
        <v>2341001</v>
      </c>
      <c r="I180" s="264">
        <v>45763</v>
      </c>
      <c r="J180" s="268" t="s">
        <v>1199</v>
      </c>
      <c r="K180" s="266">
        <v>4800</v>
      </c>
      <c r="M180" s="221" t="s">
        <v>1236</v>
      </c>
      <c r="N180" s="294">
        <v>45769</v>
      </c>
    </row>
    <row r="181" spans="1:14" x14ac:dyDescent="0.2">
      <c r="A181" s="15" t="s">
        <v>256</v>
      </c>
      <c r="E181" s="116">
        <v>23</v>
      </c>
      <c r="G181" s="265" t="s">
        <v>1197</v>
      </c>
      <c r="H181" s="313">
        <v>2344001</v>
      </c>
      <c r="I181" s="314">
        <v>45763</v>
      </c>
      <c r="J181" s="315" t="s">
        <v>1200</v>
      </c>
      <c r="K181" s="316">
        <v>11304</v>
      </c>
      <c r="M181" s="221" t="s">
        <v>1236</v>
      </c>
      <c r="N181" s="294">
        <v>45769</v>
      </c>
    </row>
    <row r="182" spans="1:14" x14ac:dyDescent="0.2">
      <c r="A182" s="15" t="s">
        <v>256</v>
      </c>
      <c r="E182" s="116">
        <v>23</v>
      </c>
      <c r="G182" s="265" t="s">
        <v>1197</v>
      </c>
      <c r="H182" s="317">
        <v>2345001</v>
      </c>
      <c r="I182" s="318">
        <v>45763</v>
      </c>
      <c r="J182" s="319" t="s">
        <v>1201</v>
      </c>
      <c r="K182" s="320">
        <v>1668</v>
      </c>
      <c r="M182" s="221" t="s">
        <v>1236</v>
      </c>
      <c r="N182" s="294">
        <v>45769</v>
      </c>
    </row>
    <row r="183" spans="1:14" x14ac:dyDescent="0.2">
      <c r="A183" s="15" t="s">
        <v>256</v>
      </c>
      <c r="E183" s="116">
        <v>23</v>
      </c>
      <c r="G183" s="265" t="s">
        <v>1150</v>
      </c>
      <c r="H183" s="269" t="s">
        <v>1219</v>
      </c>
      <c r="I183" s="264">
        <v>45763</v>
      </c>
      <c r="J183" s="268" t="s">
        <v>1218</v>
      </c>
      <c r="K183" s="266">
        <v>640393.39</v>
      </c>
      <c r="M183" s="221" t="s">
        <v>1236</v>
      </c>
      <c r="N183" s="294">
        <v>45769</v>
      </c>
    </row>
    <row r="184" spans="1:14" x14ac:dyDescent="0.2">
      <c r="A184" s="15" t="s">
        <v>256</v>
      </c>
      <c r="E184" s="116">
        <v>23</v>
      </c>
      <c r="G184" s="232" t="s">
        <v>1197</v>
      </c>
      <c r="H184" s="272">
        <v>2341004</v>
      </c>
      <c r="I184" s="238">
        <v>45792</v>
      </c>
      <c r="J184" s="237" t="s">
        <v>1251</v>
      </c>
      <c r="K184" s="234">
        <v>34537.589999999997</v>
      </c>
      <c r="M184" s="221" t="s">
        <v>1279</v>
      </c>
      <c r="N184" s="188">
        <v>45805</v>
      </c>
    </row>
    <row r="185" spans="1:14" x14ac:dyDescent="0.2">
      <c r="A185" s="15" t="s">
        <v>256</v>
      </c>
      <c r="E185" s="116">
        <v>23</v>
      </c>
      <c r="G185" s="232" t="s">
        <v>1197</v>
      </c>
      <c r="H185" s="272">
        <v>2346002</v>
      </c>
      <c r="I185" s="238">
        <v>45792</v>
      </c>
      <c r="J185" s="237" t="s">
        <v>1252</v>
      </c>
      <c r="K185" s="234">
        <v>4905</v>
      </c>
      <c r="M185" s="221" t="s">
        <v>1279</v>
      </c>
      <c r="N185" s="188">
        <v>45805</v>
      </c>
    </row>
    <row r="186" spans="1:14" x14ac:dyDescent="0.2">
      <c r="A186" s="15" t="s">
        <v>256</v>
      </c>
      <c r="E186" s="116">
        <v>23</v>
      </c>
      <c r="G186" s="232" t="s">
        <v>816</v>
      </c>
      <c r="H186" s="236" t="s">
        <v>1261</v>
      </c>
      <c r="I186" s="238">
        <v>45792</v>
      </c>
      <c r="J186" s="237" t="s">
        <v>1250</v>
      </c>
      <c r="K186" s="234">
        <v>25960.5</v>
      </c>
      <c r="M186" s="221" t="s">
        <v>1280</v>
      </c>
      <c r="N186" s="188">
        <v>45805</v>
      </c>
    </row>
    <row r="187" spans="1:14" x14ac:dyDescent="0.2">
      <c r="A187" s="15" t="s">
        <v>256</v>
      </c>
      <c r="E187" s="116">
        <v>23</v>
      </c>
      <c r="G187" s="232" t="s">
        <v>1197</v>
      </c>
      <c r="H187" s="272">
        <v>2341002</v>
      </c>
      <c r="I187" s="238">
        <v>45792</v>
      </c>
      <c r="J187" s="237" t="s">
        <v>1253</v>
      </c>
      <c r="K187" s="234">
        <v>33015</v>
      </c>
      <c r="M187" s="221" t="s">
        <v>1279</v>
      </c>
      <c r="N187" s="188">
        <v>45805</v>
      </c>
    </row>
    <row r="188" spans="1:14" x14ac:dyDescent="0.2">
      <c r="A188" s="15" t="s">
        <v>256</v>
      </c>
      <c r="E188" s="116">
        <v>23</v>
      </c>
      <c r="G188" s="232" t="s">
        <v>1197</v>
      </c>
      <c r="H188" s="272">
        <v>2341003</v>
      </c>
      <c r="I188" s="238">
        <v>45792</v>
      </c>
      <c r="J188" s="237" t="s">
        <v>1254</v>
      </c>
      <c r="K188" s="234">
        <v>89230.42</v>
      </c>
      <c r="M188" s="221" t="s">
        <v>1279</v>
      </c>
      <c r="N188" s="188">
        <v>45805</v>
      </c>
    </row>
    <row r="189" spans="1:14" x14ac:dyDescent="0.2">
      <c r="A189" s="15" t="s">
        <v>256</v>
      </c>
      <c r="E189" s="116">
        <v>23</v>
      </c>
      <c r="G189" s="297" t="s">
        <v>816</v>
      </c>
      <c r="H189" s="298" t="s">
        <v>1261</v>
      </c>
      <c r="I189" s="299">
        <v>45796</v>
      </c>
      <c r="J189" s="297" t="s">
        <v>1270</v>
      </c>
      <c r="K189" s="296">
        <v>60414.25</v>
      </c>
      <c r="M189" s="221" t="s">
        <v>1280</v>
      </c>
      <c r="N189" s="188">
        <v>45805</v>
      </c>
    </row>
    <row r="190" spans="1:14" x14ac:dyDescent="0.2">
      <c r="A190" s="15" t="s">
        <v>256</v>
      </c>
      <c r="E190" s="116">
        <v>23</v>
      </c>
      <c r="G190" s="297" t="s">
        <v>816</v>
      </c>
      <c r="H190" s="298" t="s">
        <v>1261</v>
      </c>
      <c r="I190" s="299">
        <v>45796</v>
      </c>
      <c r="J190" s="297" t="s">
        <v>1271</v>
      </c>
      <c r="K190" s="296">
        <v>1282</v>
      </c>
      <c r="M190" s="221" t="s">
        <v>1280</v>
      </c>
      <c r="N190" s="188">
        <v>45805</v>
      </c>
    </row>
    <row r="191" spans="1:14" x14ac:dyDescent="0.2">
      <c r="A191" s="15" t="s">
        <v>256</v>
      </c>
      <c r="E191" s="116">
        <v>23</v>
      </c>
      <c r="G191" s="297" t="s">
        <v>816</v>
      </c>
      <c r="H191" s="298" t="s">
        <v>1261</v>
      </c>
      <c r="I191" s="299">
        <v>45796</v>
      </c>
      <c r="J191" s="297" t="s">
        <v>1272</v>
      </c>
      <c r="K191" s="296">
        <v>320.5</v>
      </c>
      <c r="M191" s="221" t="s">
        <v>1280</v>
      </c>
      <c r="N191" s="188">
        <v>45805</v>
      </c>
    </row>
    <row r="192" spans="1:14" ht="15" x14ac:dyDescent="0.25">
      <c r="A192" s="15" t="s">
        <v>256</v>
      </c>
      <c r="E192" s="116">
        <v>23</v>
      </c>
      <c r="G192" s="303" t="s">
        <v>1150</v>
      </c>
      <c r="H192" s="306" t="s">
        <v>1306</v>
      </c>
      <c r="I192" s="308">
        <v>45819</v>
      </c>
      <c r="J192" s="303" t="s">
        <v>1301</v>
      </c>
      <c r="K192" s="305">
        <v>134799.09</v>
      </c>
      <c r="M192" s="221" t="s">
        <v>1323</v>
      </c>
      <c r="N192" s="188">
        <v>45833</v>
      </c>
    </row>
    <row r="193" spans="1:14" ht="12.75" customHeight="1" x14ac:dyDescent="0.2">
      <c r="D193" s="115"/>
      <c r="E193" s="250"/>
      <c r="F193" s="115"/>
      <c r="J193" s="21"/>
      <c r="K193" s="266"/>
      <c r="M193" s="149"/>
      <c r="N193" s="295"/>
    </row>
    <row r="194" spans="1:14" s="149" customFormat="1" ht="12.75" customHeight="1" thickBot="1" x14ac:dyDescent="0.25">
      <c r="A194" s="253" t="s">
        <v>268</v>
      </c>
      <c r="B194" s="253"/>
      <c r="C194" s="253"/>
      <c r="D194" s="254">
        <f>SUM(D99:D193)</f>
        <v>23503432</v>
      </c>
      <c r="E194" s="255"/>
      <c r="F194" s="254"/>
      <c r="G194" s="253"/>
      <c r="H194" s="256"/>
      <c r="I194" s="257"/>
      <c r="J194" s="258"/>
      <c r="K194" s="258">
        <f>SUM(K99:K193)</f>
        <v>16812952.090000007</v>
      </c>
      <c r="L194" s="259">
        <f>+D194-K194</f>
        <v>6690479.9099999927</v>
      </c>
      <c r="M194" s="15"/>
      <c r="N194" s="59"/>
    </row>
    <row r="195" spans="1:14" ht="13.5" thickTop="1" x14ac:dyDescent="0.2">
      <c r="D195" s="115"/>
      <c r="E195" s="250"/>
      <c r="F195" s="115"/>
      <c r="J195" s="21"/>
      <c r="K195" s="21"/>
      <c r="M195" s="164"/>
    </row>
    <row r="196" spans="1:14" ht="12.75" customHeight="1" x14ac:dyDescent="0.2">
      <c r="C196" s="106"/>
      <c r="D196" s="115"/>
      <c r="E196" s="116"/>
      <c r="F196" s="115"/>
      <c r="M196" s="8"/>
      <c r="N196" s="63"/>
    </row>
    <row r="197" spans="1:14" ht="12.75" customHeight="1" x14ac:dyDescent="0.2">
      <c r="D197" s="115"/>
      <c r="E197" s="116"/>
      <c r="F197" s="115"/>
      <c r="M197" s="8"/>
      <c r="N197" s="291"/>
    </row>
    <row r="198" spans="1:14" ht="12.75" customHeight="1" x14ac:dyDescent="0.2">
      <c r="D198" s="115"/>
      <c r="E198" s="116"/>
      <c r="F198" s="115"/>
      <c r="M198" s="8"/>
      <c r="N198" s="291"/>
    </row>
    <row r="199" spans="1:14" ht="12.75" customHeight="1" x14ac:dyDescent="0.2">
      <c r="D199" s="115"/>
      <c r="E199" s="116"/>
      <c r="F199" s="115"/>
      <c r="H199" s="17"/>
      <c r="J199" s="21"/>
      <c r="K199" s="21">
        <f>K164+K165+K166+K167++K71</f>
        <v>210025.39</v>
      </c>
      <c r="M199" s="8"/>
      <c r="N199" s="63"/>
    </row>
    <row r="200" spans="1:14" ht="12.75" customHeight="1" x14ac:dyDescent="0.2">
      <c r="D200" s="115"/>
      <c r="E200" s="116"/>
      <c r="F200" s="115"/>
      <c r="H200" s="17"/>
      <c r="J200" s="21"/>
      <c r="K200" s="21"/>
      <c r="M200" s="8"/>
      <c r="N200" s="63"/>
    </row>
    <row r="201" spans="1:14" ht="13.9" customHeight="1" x14ac:dyDescent="0.2">
      <c r="D201" s="115"/>
      <c r="E201" s="116"/>
      <c r="F201" s="115"/>
      <c r="H201" s="262"/>
      <c r="I201" s="239"/>
      <c r="J201" s="15"/>
      <c r="K201" s="164"/>
    </row>
    <row r="202" spans="1:14" ht="12.75" customHeight="1" x14ac:dyDescent="0.2">
      <c r="A202" s="15" t="s">
        <v>22</v>
      </c>
      <c r="D202" s="115"/>
      <c r="E202" s="116"/>
      <c r="F202" s="115"/>
      <c r="I202" s="239"/>
      <c r="J202" s="15"/>
      <c r="N202" s="63"/>
    </row>
    <row r="203" spans="1:14" ht="12.75" customHeight="1" x14ac:dyDescent="0.2">
      <c r="A203" s="15" t="s">
        <v>22</v>
      </c>
      <c r="D203" s="115"/>
      <c r="E203" s="116"/>
      <c r="F203" s="115"/>
      <c r="H203" s="143"/>
      <c r="I203" s="239"/>
      <c r="J203" s="15"/>
      <c r="N203" s="63"/>
    </row>
    <row r="204" spans="1:14" ht="12.75" customHeight="1" x14ac:dyDescent="0.2">
      <c r="A204" s="15" t="s">
        <v>269</v>
      </c>
      <c r="D204" s="115"/>
      <c r="E204" s="116"/>
      <c r="F204" s="115"/>
      <c r="H204" s="64"/>
      <c r="I204" s="239"/>
      <c r="J204" s="15"/>
    </row>
    <row r="205" spans="1:14" ht="12.75" customHeight="1" x14ac:dyDescent="0.2">
      <c r="A205" s="15" t="s">
        <v>269</v>
      </c>
      <c r="C205" s="106"/>
      <c r="D205" s="115"/>
      <c r="E205" s="116"/>
      <c r="F205" s="115"/>
      <c r="H205" s="64"/>
      <c r="I205" s="239"/>
      <c r="J205" s="15"/>
    </row>
    <row r="206" spans="1:14" ht="12.75" customHeight="1" x14ac:dyDescent="0.2">
      <c r="A206" s="15" t="s">
        <v>25</v>
      </c>
      <c r="D206" s="115"/>
      <c r="E206" s="116"/>
      <c r="F206" s="115"/>
      <c r="H206" s="64"/>
      <c r="I206" s="239"/>
      <c r="J206" s="15"/>
      <c r="K206" s="301"/>
      <c r="N206" s="63"/>
    </row>
    <row r="207" spans="1:14" ht="12.75" customHeight="1" x14ac:dyDescent="0.2">
      <c r="A207" s="15" t="s">
        <v>31</v>
      </c>
      <c r="D207" s="115"/>
      <c r="E207" s="116"/>
      <c r="F207" s="115"/>
      <c r="N207" s="63"/>
    </row>
    <row r="208" spans="1:14" x14ac:dyDescent="0.2">
      <c r="D208" s="115"/>
      <c r="E208" s="250"/>
      <c r="F208" s="115"/>
      <c r="H208" s="143"/>
      <c r="J208" s="15"/>
    </row>
    <row r="209" spans="1:14" ht="12.75" customHeight="1" x14ac:dyDescent="0.2">
      <c r="A209" s="15" t="s">
        <v>270</v>
      </c>
      <c r="C209" s="106"/>
      <c r="D209" s="115"/>
      <c r="E209" s="250"/>
      <c r="F209" s="115"/>
      <c r="H209" s="143"/>
      <c r="J209" s="15"/>
      <c r="N209" s="23"/>
    </row>
    <row r="210" spans="1:14" ht="12.75" customHeight="1" x14ac:dyDescent="0.2">
      <c r="C210" s="106"/>
      <c r="D210" s="115"/>
      <c r="E210" s="250"/>
      <c r="F210" s="115"/>
      <c r="H210" s="143"/>
      <c r="J210" s="15"/>
      <c r="N210" s="23"/>
    </row>
    <row r="211" spans="1:14" ht="12.75" customHeight="1" x14ac:dyDescent="0.2">
      <c r="D211" s="115"/>
      <c r="E211" s="116"/>
      <c r="F211" s="115"/>
      <c r="H211" s="143"/>
      <c r="I211" s="239"/>
      <c r="J211" s="15"/>
      <c r="M211" s="8"/>
      <c r="N211" s="63"/>
    </row>
    <row r="212" spans="1:14" ht="12.75" customHeight="1" x14ac:dyDescent="0.2">
      <c r="C212" s="106"/>
      <c r="D212" s="115"/>
      <c r="E212" s="116"/>
      <c r="F212" s="115"/>
      <c r="H212" s="143"/>
      <c r="I212" s="239"/>
      <c r="J212" s="15"/>
      <c r="M212" s="8"/>
      <c r="N212" s="63"/>
    </row>
    <row r="213" spans="1:14" ht="12.75" customHeight="1" x14ac:dyDescent="0.2">
      <c r="C213" s="106"/>
      <c r="D213" s="115"/>
      <c r="E213" s="116"/>
      <c r="F213" s="115"/>
      <c r="H213" s="143"/>
      <c r="I213" s="239"/>
      <c r="J213" s="15"/>
      <c r="M213" s="8"/>
      <c r="N213" s="63"/>
    </row>
    <row r="214" spans="1:14" ht="12.75" customHeight="1" x14ac:dyDescent="0.2">
      <c r="C214" s="106"/>
      <c r="D214" s="115"/>
      <c r="E214" s="116"/>
      <c r="F214" s="115"/>
      <c r="H214" s="143"/>
      <c r="I214" s="239"/>
      <c r="J214" s="15"/>
      <c r="M214" s="8"/>
      <c r="N214" s="63"/>
    </row>
    <row r="215" spans="1:14" ht="12.75" customHeight="1" x14ac:dyDescent="0.2">
      <c r="D215" s="115"/>
      <c r="E215" s="263"/>
      <c r="F215" s="115"/>
      <c r="H215" s="143"/>
      <c r="J215" s="15"/>
      <c r="N215" s="23"/>
    </row>
    <row r="216" spans="1:14" ht="12.75" customHeight="1" x14ac:dyDescent="0.2">
      <c r="C216" s="106"/>
      <c r="D216" s="115"/>
      <c r="E216" s="116"/>
      <c r="F216" s="115"/>
      <c r="M216" s="8"/>
      <c r="N216" s="63"/>
    </row>
    <row r="217" spans="1:14" ht="12.75" customHeight="1" x14ac:dyDescent="0.2">
      <c r="C217" s="106"/>
      <c r="D217" s="115"/>
      <c r="E217" s="116"/>
      <c r="F217" s="115"/>
      <c r="H217" s="143"/>
      <c r="M217" s="8"/>
      <c r="N217" s="63"/>
    </row>
    <row r="218" spans="1:14" ht="12.75" customHeight="1" x14ac:dyDescent="0.2">
      <c r="C218" s="106"/>
      <c r="D218" s="115"/>
      <c r="E218" s="116"/>
      <c r="F218" s="115"/>
      <c r="M218" s="8"/>
      <c r="N218" s="63"/>
    </row>
    <row r="219" spans="1:14" x14ac:dyDescent="0.2">
      <c r="D219" s="115"/>
      <c r="E219" s="116"/>
      <c r="F219" s="115"/>
    </row>
    <row r="220" spans="1:14" x14ac:dyDescent="0.2">
      <c r="D220" s="115"/>
      <c r="E220" s="250"/>
      <c r="F220" s="115"/>
      <c r="K220" s="21"/>
    </row>
    <row r="221" spans="1:14" x14ac:dyDescent="0.2">
      <c r="D221" s="115"/>
      <c r="E221" s="250"/>
      <c r="F221" s="115"/>
      <c r="K221" s="21"/>
    </row>
    <row r="222" spans="1:14" x14ac:dyDescent="0.2">
      <c r="D222" s="115"/>
      <c r="E222" s="250"/>
      <c r="F222" s="115"/>
      <c r="K222" s="21"/>
    </row>
    <row r="223" spans="1:14" x14ac:dyDescent="0.2">
      <c r="D223" s="115"/>
      <c r="E223" s="250"/>
      <c r="F223" s="115"/>
      <c r="J223" s="21"/>
      <c r="K223" s="21"/>
    </row>
    <row r="224" spans="1:14" x14ac:dyDescent="0.2">
      <c r="D224" s="115"/>
      <c r="E224" s="250"/>
      <c r="F224" s="115"/>
      <c r="J224" s="21"/>
      <c r="K224" s="21"/>
    </row>
    <row r="225" spans="4:11" x14ac:dyDescent="0.2">
      <c r="D225" s="115"/>
      <c r="E225" s="250"/>
      <c r="F225" s="115"/>
      <c r="J225" s="21"/>
      <c r="K225" s="21"/>
    </row>
    <row r="226" spans="4:11" x14ac:dyDescent="0.2">
      <c r="D226" s="115"/>
      <c r="E226" s="250"/>
      <c r="F226" s="115"/>
      <c r="J226" s="21"/>
      <c r="K226" s="21"/>
    </row>
    <row r="227" spans="4:11" x14ac:dyDescent="0.2">
      <c r="D227" s="115"/>
      <c r="E227" s="250"/>
      <c r="F227" s="115"/>
      <c r="J227" s="21"/>
      <c r="K227" s="21"/>
    </row>
    <row r="228" spans="4:11" x14ac:dyDescent="0.2">
      <c r="D228" s="115"/>
      <c r="E228" s="250"/>
      <c r="F228" s="115"/>
      <c r="J228" s="21"/>
      <c r="K228" s="21"/>
    </row>
    <row r="229" spans="4:11" x14ac:dyDescent="0.2">
      <c r="D229" s="115"/>
      <c r="E229" s="250"/>
      <c r="F229" s="115"/>
      <c r="J229" s="21"/>
      <c r="K229" s="21"/>
    </row>
    <row r="230" spans="4:11" x14ac:dyDescent="0.2">
      <c r="D230" s="115"/>
      <c r="E230" s="250"/>
      <c r="F230" s="115"/>
      <c r="J230" s="21"/>
      <c r="K230" s="21"/>
    </row>
    <row r="231" spans="4:11" x14ac:dyDescent="0.2">
      <c r="D231" s="115"/>
      <c r="E231" s="250"/>
      <c r="F231" s="115"/>
      <c r="J231" s="21"/>
      <c r="K231" s="21"/>
    </row>
    <row r="232" spans="4:11" x14ac:dyDescent="0.2">
      <c r="D232" s="115"/>
      <c r="E232" s="250"/>
      <c r="F232" s="115"/>
      <c r="J232" s="21"/>
      <c r="K232" s="21"/>
    </row>
    <row r="233" spans="4:11" x14ac:dyDescent="0.2">
      <c r="D233" s="115"/>
      <c r="E233" s="250"/>
      <c r="F233" s="115"/>
      <c r="J233" s="21"/>
      <c r="K233" s="21"/>
    </row>
    <row r="234" spans="4:11" x14ac:dyDescent="0.2">
      <c r="D234" s="115"/>
      <c r="E234" s="250"/>
      <c r="F234" s="115"/>
      <c r="J234" s="21"/>
      <c r="K234" s="21"/>
    </row>
    <row r="235" spans="4:11" x14ac:dyDescent="0.2">
      <c r="D235" s="115"/>
      <c r="E235" s="250"/>
      <c r="F235" s="115"/>
      <c r="J235" s="21"/>
      <c r="K235" s="21"/>
    </row>
    <row r="236" spans="4:11" x14ac:dyDescent="0.2">
      <c r="D236" s="115"/>
      <c r="E236" s="250"/>
      <c r="F236" s="115"/>
      <c r="J236" s="21"/>
      <c r="K236" s="21"/>
    </row>
    <row r="237" spans="4:11" x14ac:dyDescent="0.2">
      <c r="D237" s="115"/>
      <c r="E237" s="250"/>
      <c r="F237" s="115"/>
      <c r="J237" s="21"/>
      <c r="K237" s="21"/>
    </row>
    <row r="238" spans="4:11" x14ac:dyDescent="0.2">
      <c r="D238" s="115"/>
      <c r="E238" s="250"/>
      <c r="F238" s="115"/>
      <c r="J238" s="21"/>
      <c r="K238" s="21"/>
    </row>
    <row r="239" spans="4:11" x14ac:dyDescent="0.2">
      <c r="D239" s="115"/>
      <c r="E239" s="250"/>
      <c r="F239" s="115"/>
      <c r="J239" s="21"/>
      <c r="K239" s="21"/>
    </row>
    <row r="240" spans="4:11" x14ac:dyDescent="0.2">
      <c r="D240" s="115"/>
      <c r="E240" s="250"/>
      <c r="F240" s="115"/>
      <c r="J240" s="21"/>
      <c r="K240" s="21"/>
    </row>
    <row r="241" spans="4:11" x14ac:dyDescent="0.2">
      <c r="D241" s="115"/>
      <c r="E241" s="250"/>
      <c r="F241" s="115"/>
      <c r="J241" s="21"/>
      <c r="K241" s="21"/>
    </row>
    <row r="242" spans="4:11" x14ac:dyDescent="0.2">
      <c r="D242" s="115"/>
      <c r="E242" s="250"/>
      <c r="F242" s="115"/>
      <c r="J242" s="21"/>
      <c r="K242" s="21"/>
    </row>
    <row r="243" spans="4:11" x14ac:dyDescent="0.2">
      <c r="D243" s="115"/>
      <c r="E243" s="250"/>
      <c r="F243" s="115"/>
      <c r="J243" s="21"/>
      <c r="K243" s="21"/>
    </row>
    <row r="244" spans="4:11" x14ac:dyDescent="0.2">
      <c r="D244" s="115"/>
      <c r="E244" s="250"/>
      <c r="F244" s="115"/>
      <c r="J244" s="21"/>
      <c r="K244" s="21"/>
    </row>
    <row r="245" spans="4:11" x14ac:dyDescent="0.2">
      <c r="D245" s="115"/>
      <c r="E245" s="250"/>
      <c r="F245" s="115"/>
      <c r="J245" s="21"/>
      <c r="K245" s="21"/>
    </row>
    <row r="246" spans="4:11" x14ac:dyDescent="0.2">
      <c r="D246" s="115"/>
      <c r="E246" s="250"/>
      <c r="F246" s="115"/>
      <c r="J246" s="21"/>
      <c r="K246" s="21"/>
    </row>
    <row r="247" spans="4:11" x14ac:dyDescent="0.2">
      <c r="D247" s="115"/>
      <c r="E247" s="250"/>
      <c r="F247" s="115"/>
      <c r="J247" s="21"/>
      <c r="K247" s="21"/>
    </row>
    <row r="248" spans="4:11" x14ac:dyDescent="0.2">
      <c r="D248" s="115"/>
      <c r="E248" s="250"/>
      <c r="F248" s="115"/>
      <c r="J248" s="21"/>
      <c r="K248" s="21"/>
    </row>
    <row r="249" spans="4:11" x14ac:dyDescent="0.2">
      <c r="D249" s="115"/>
      <c r="E249" s="250"/>
      <c r="F249" s="115"/>
      <c r="J249" s="21"/>
      <c r="K249" s="21"/>
    </row>
    <row r="250" spans="4:11" x14ac:dyDescent="0.2">
      <c r="D250" s="115"/>
      <c r="E250" s="250"/>
      <c r="F250" s="115"/>
      <c r="J250" s="21"/>
      <c r="K250" s="21"/>
    </row>
    <row r="251" spans="4:11" x14ac:dyDescent="0.2">
      <c r="D251" s="115"/>
      <c r="E251" s="250"/>
      <c r="F251" s="115"/>
      <c r="J251" s="21"/>
      <c r="K251" s="21"/>
    </row>
    <row r="252" spans="4:11" x14ac:dyDescent="0.2">
      <c r="D252" s="115"/>
      <c r="E252" s="250"/>
      <c r="F252" s="115"/>
      <c r="J252" s="21"/>
      <c r="K252" s="21"/>
    </row>
    <row r="253" spans="4:11" x14ac:dyDescent="0.2">
      <c r="D253" s="115"/>
      <c r="E253" s="250"/>
      <c r="F253" s="115"/>
      <c r="J253" s="21"/>
      <c r="K253" s="21"/>
    </row>
    <row r="254" spans="4:11" x14ac:dyDescent="0.2">
      <c r="D254" s="115"/>
      <c r="E254" s="250"/>
      <c r="F254" s="115"/>
      <c r="J254" s="21"/>
      <c r="K254" s="21"/>
    </row>
    <row r="255" spans="4:11" x14ac:dyDescent="0.2">
      <c r="D255" s="115"/>
      <c r="E255" s="250"/>
      <c r="F255" s="115"/>
      <c r="J255" s="21"/>
      <c r="K255" s="21"/>
    </row>
    <row r="256" spans="4:11" x14ac:dyDescent="0.2">
      <c r="D256" s="115"/>
      <c r="E256" s="250"/>
      <c r="F256" s="115"/>
      <c r="J256" s="21"/>
      <c r="K256" s="21"/>
    </row>
    <row r="257" spans="4:11" x14ac:dyDescent="0.2">
      <c r="D257" s="115"/>
      <c r="E257" s="250"/>
      <c r="F257" s="115"/>
      <c r="J257" s="21"/>
      <c r="K257" s="21"/>
    </row>
    <row r="258" spans="4:11" x14ac:dyDescent="0.2">
      <c r="D258" s="115"/>
      <c r="E258" s="250"/>
      <c r="F258" s="115"/>
      <c r="J258" s="21"/>
      <c r="K258" s="21"/>
    </row>
    <row r="259" spans="4:11" x14ac:dyDescent="0.2">
      <c r="D259" s="115"/>
      <c r="E259" s="250"/>
      <c r="F259" s="115"/>
      <c r="J259" s="21"/>
      <c r="K259" s="21"/>
    </row>
    <row r="260" spans="4:11" x14ac:dyDescent="0.2">
      <c r="D260" s="115"/>
      <c r="E260" s="250"/>
      <c r="F260" s="115"/>
      <c r="J260" s="21"/>
      <c r="K260" s="21"/>
    </row>
    <row r="261" spans="4:11" x14ac:dyDescent="0.2">
      <c r="D261" s="115"/>
      <c r="E261" s="250"/>
      <c r="F261" s="115"/>
      <c r="J261" s="21"/>
      <c r="K261" s="21"/>
    </row>
    <row r="262" spans="4:11" x14ac:dyDescent="0.2">
      <c r="D262" s="115"/>
      <c r="E262" s="250"/>
      <c r="F262" s="115"/>
      <c r="J262" s="21"/>
      <c r="K262" s="21"/>
    </row>
    <row r="263" spans="4:11" x14ac:dyDescent="0.2">
      <c r="D263" s="115"/>
      <c r="E263" s="250"/>
      <c r="F263" s="115"/>
      <c r="J263" s="21"/>
      <c r="K263" s="21"/>
    </row>
    <row r="264" spans="4:11" x14ac:dyDescent="0.2">
      <c r="D264" s="115"/>
      <c r="E264" s="250"/>
      <c r="F264" s="115"/>
      <c r="J264" s="21"/>
      <c r="K264" s="21"/>
    </row>
    <row r="265" spans="4:11" x14ac:dyDescent="0.2">
      <c r="D265" s="115"/>
      <c r="E265" s="250"/>
      <c r="F265" s="115"/>
      <c r="J265" s="21"/>
      <c r="K265" s="21"/>
    </row>
    <row r="266" spans="4:11" x14ac:dyDescent="0.2">
      <c r="D266" s="115"/>
      <c r="E266" s="250"/>
      <c r="F266" s="115"/>
      <c r="J266" s="21"/>
      <c r="K266" s="21"/>
    </row>
    <row r="267" spans="4:11" x14ac:dyDescent="0.2">
      <c r="D267" s="115"/>
      <c r="E267" s="250"/>
      <c r="F267" s="115"/>
      <c r="J267" s="21"/>
      <c r="K267" s="21"/>
    </row>
    <row r="268" spans="4:11" x14ac:dyDescent="0.2">
      <c r="D268" s="115"/>
      <c r="E268" s="250"/>
      <c r="F268" s="115"/>
      <c r="J268" s="21"/>
      <c r="K268" s="21"/>
    </row>
    <row r="269" spans="4:11" x14ac:dyDescent="0.2">
      <c r="D269" s="115"/>
      <c r="E269" s="250"/>
      <c r="F269" s="115"/>
      <c r="J269" s="21"/>
      <c r="K269" s="21"/>
    </row>
    <row r="270" spans="4:11" x14ac:dyDescent="0.2">
      <c r="D270" s="115"/>
      <c r="E270" s="250"/>
      <c r="F270" s="115"/>
      <c r="J270" s="21"/>
      <c r="K270" s="21"/>
    </row>
    <row r="271" spans="4:11" x14ac:dyDescent="0.2">
      <c r="D271" s="115"/>
      <c r="E271" s="250"/>
      <c r="F271" s="115"/>
      <c r="J271" s="21"/>
      <c r="K271" s="21"/>
    </row>
    <row r="272" spans="4:11" x14ac:dyDescent="0.2">
      <c r="D272" s="115"/>
      <c r="E272" s="250"/>
      <c r="F272" s="115"/>
      <c r="J272" s="21"/>
      <c r="K272" s="21"/>
    </row>
    <row r="273" spans="4:11" x14ac:dyDescent="0.2">
      <c r="D273" s="115"/>
      <c r="E273" s="250"/>
      <c r="F273" s="115"/>
      <c r="J273" s="21"/>
      <c r="K273" s="21"/>
    </row>
    <row r="274" spans="4:11" x14ac:dyDescent="0.2">
      <c r="D274" s="115"/>
      <c r="E274" s="250"/>
      <c r="F274" s="115"/>
      <c r="J274" s="21"/>
      <c r="K274" s="21"/>
    </row>
    <row r="275" spans="4:11" x14ac:dyDescent="0.2">
      <c r="D275" s="115"/>
      <c r="E275" s="250"/>
      <c r="F275" s="115"/>
      <c r="J275" s="21"/>
      <c r="K275" s="21"/>
    </row>
    <row r="276" spans="4:11" x14ac:dyDescent="0.2">
      <c r="D276" s="115"/>
      <c r="E276" s="250"/>
      <c r="F276" s="115"/>
      <c r="J276" s="21"/>
      <c r="K276" s="21"/>
    </row>
    <row r="277" spans="4:11" x14ac:dyDescent="0.2">
      <c r="D277" s="115"/>
      <c r="E277" s="250"/>
      <c r="F277" s="115"/>
      <c r="J277" s="21"/>
      <c r="K277" s="21"/>
    </row>
    <row r="278" spans="4:11" x14ac:dyDescent="0.2">
      <c r="D278" s="115"/>
      <c r="E278" s="250"/>
      <c r="F278" s="115"/>
      <c r="J278" s="21"/>
      <c r="K278" s="21"/>
    </row>
    <row r="279" spans="4:11" x14ac:dyDescent="0.2">
      <c r="D279" s="115"/>
      <c r="E279" s="250"/>
      <c r="F279" s="115"/>
      <c r="J279" s="21"/>
      <c r="K279" s="21"/>
    </row>
    <row r="280" spans="4:11" x14ac:dyDescent="0.2">
      <c r="D280" s="115"/>
      <c r="E280" s="250"/>
      <c r="F280" s="115"/>
      <c r="J280" s="21"/>
      <c r="K280" s="21"/>
    </row>
    <row r="281" spans="4:11" x14ac:dyDescent="0.2">
      <c r="D281" s="115"/>
      <c r="E281" s="250"/>
      <c r="F281" s="115"/>
      <c r="J281" s="21"/>
      <c r="K281" s="21"/>
    </row>
    <row r="282" spans="4:11" x14ac:dyDescent="0.2">
      <c r="D282" s="115"/>
      <c r="E282" s="250"/>
      <c r="F282" s="115"/>
      <c r="J282" s="21"/>
      <c r="K282" s="21"/>
    </row>
    <row r="283" spans="4:11" x14ac:dyDescent="0.2">
      <c r="D283" s="115"/>
      <c r="E283" s="250"/>
      <c r="F283" s="115"/>
      <c r="J283" s="21"/>
      <c r="K283" s="21"/>
    </row>
    <row r="284" spans="4:11" x14ac:dyDescent="0.2">
      <c r="D284" s="115"/>
      <c r="E284" s="250"/>
      <c r="F284" s="115"/>
      <c r="J284" s="21"/>
      <c r="K284" s="21"/>
    </row>
    <row r="285" spans="4:11" x14ac:dyDescent="0.2">
      <c r="D285" s="115"/>
      <c r="E285" s="250"/>
      <c r="F285" s="115"/>
      <c r="J285" s="21"/>
      <c r="K285" s="21"/>
    </row>
    <row r="286" spans="4:11" x14ac:dyDescent="0.2">
      <c r="D286" s="115"/>
      <c r="E286" s="250"/>
      <c r="F286" s="115"/>
      <c r="J286" s="21"/>
      <c r="K286" s="21"/>
    </row>
    <row r="287" spans="4:11" x14ac:dyDescent="0.2">
      <c r="D287" s="115"/>
      <c r="E287" s="250"/>
      <c r="F287" s="115"/>
      <c r="J287" s="21"/>
      <c r="K287" s="21"/>
    </row>
    <row r="288" spans="4:11" x14ac:dyDescent="0.2">
      <c r="D288" s="115"/>
      <c r="E288" s="250"/>
      <c r="F288" s="115"/>
      <c r="J288" s="21"/>
      <c r="K288" s="21"/>
    </row>
    <row r="289" spans="4:11" x14ac:dyDescent="0.2">
      <c r="D289" s="115"/>
      <c r="E289" s="250"/>
      <c r="F289" s="115"/>
      <c r="J289" s="21"/>
      <c r="K289" s="21"/>
    </row>
    <row r="290" spans="4:11" x14ac:dyDescent="0.2">
      <c r="D290" s="115"/>
      <c r="E290" s="250"/>
      <c r="F290" s="115"/>
      <c r="J290" s="21"/>
      <c r="K290" s="21"/>
    </row>
    <row r="291" spans="4:11" x14ac:dyDescent="0.2">
      <c r="D291" s="115"/>
      <c r="E291" s="250"/>
      <c r="F291" s="115"/>
      <c r="J291" s="21"/>
      <c r="K291" s="21"/>
    </row>
    <row r="292" spans="4:11" x14ac:dyDescent="0.2">
      <c r="D292" s="115"/>
      <c r="E292" s="250"/>
      <c r="F292" s="115"/>
      <c r="J292" s="21"/>
      <c r="K292" s="21"/>
    </row>
    <row r="293" spans="4:11" x14ac:dyDescent="0.2">
      <c r="D293" s="115"/>
      <c r="E293" s="250"/>
      <c r="F293" s="115"/>
      <c r="J293" s="21"/>
      <c r="K293" s="21"/>
    </row>
    <row r="294" spans="4:11" x14ac:dyDescent="0.2">
      <c r="D294" s="115"/>
      <c r="E294" s="250"/>
      <c r="F294" s="115"/>
      <c r="J294" s="21"/>
      <c r="K294" s="21"/>
    </row>
    <row r="295" spans="4:11" x14ac:dyDescent="0.2">
      <c r="D295" s="115"/>
      <c r="E295" s="250"/>
      <c r="F295" s="115"/>
      <c r="J295" s="21"/>
      <c r="K295" s="21"/>
    </row>
    <row r="296" spans="4:11" x14ac:dyDescent="0.2">
      <c r="D296" s="115"/>
      <c r="E296" s="250"/>
      <c r="F296" s="115"/>
      <c r="J296" s="21"/>
      <c r="K296" s="21"/>
    </row>
    <row r="297" spans="4:11" x14ac:dyDescent="0.2">
      <c r="D297" s="115"/>
      <c r="E297" s="250"/>
      <c r="F297" s="115"/>
      <c r="J297" s="21"/>
      <c r="K297" s="21"/>
    </row>
    <row r="298" spans="4:11" x14ac:dyDescent="0.2">
      <c r="D298" s="115"/>
      <c r="E298" s="250"/>
      <c r="F298" s="115"/>
      <c r="J298" s="21"/>
      <c r="K298" s="21"/>
    </row>
    <row r="299" spans="4:11" x14ac:dyDescent="0.2">
      <c r="D299" s="115"/>
      <c r="E299" s="250"/>
      <c r="F299" s="115"/>
      <c r="J299" s="21"/>
      <c r="K299" s="21"/>
    </row>
    <row r="300" spans="4:11" x14ac:dyDescent="0.2">
      <c r="D300" s="115"/>
      <c r="E300" s="250"/>
      <c r="F300" s="115"/>
      <c r="J300" s="21"/>
      <c r="K300" s="21"/>
    </row>
    <row r="301" spans="4:11" x14ac:dyDescent="0.2">
      <c r="D301" s="115"/>
      <c r="E301" s="250"/>
      <c r="F301" s="115"/>
      <c r="J301" s="21"/>
      <c r="K301" s="21"/>
    </row>
    <row r="302" spans="4:11" x14ac:dyDescent="0.2">
      <c r="D302" s="115"/>
      <c r="E302" s="250"/>
      <c r="F302" s="115"/>
      <c r="J302" s="21"/>
      <c r="K302" s="21"/>
    </row>
    <row r="303" spans="4:11" x14ac:dyDescent="0.2">
      <c r="D303" s="115"/>
      <c r="E303" s="250"/>
      <c r="F303" s="115"/>
      <c r="J303" s="21"/>
      <c r="K303" s="21"/>
    </row>
    <row r="304" spans="4:11" x14ac:dyDescent="0.2">
      <c r="D304" s="115"/>
      <c r="E304" s="250"/>
      <c r="F304" s="115"/>
      <c r="J304" s="21"/>
      <c r="K304" s="21"/>
    </row>
    <row r="305" spans="4:11" x14ac:dyDescent="0.2">
      <c r="D305" s="115"/>
      <c r="E305" s="250"/>
      <c r="F305" s="115"/>
      <c r="J305" s="21"/>
      <c r="K305" s="21"/>
    </row>
    <row r="306" spans="4:11" x14ac:dyDescent="0.2">
      <c r="D306" s="115"/>
      <c r="E306" s="250"/>
      <c r="F306" s="115"/>
      <c r="J306" s="21"/>
      <c r="K306" s="21"/>
    </row>
    <row r="307" spans="4:11" x14ac:dyDescent="0.2">
      <c r="D307" s="115"/>
      <c r="E307" s="250"/>
      <c r="F307" s="115"/>
      <c r="J307" s="21"/>
      <c r="K307" s="21"/>
    </row>
    <row r="308" spans="4:11" x14ac:dyDescent="0.2">
      <c r="D308" s="115"/>
      <c r="E308" s="250"/>
      <c r="F308" s="115"/>
      <c r="J308" s="21"/>
      <c r="K308" s="21"/>
    </row>
    <row r="309" spans="4:11" x14ac:dyDescent="0.2">
      <c r="D309" s="115"/>
      <c r="E309" s="250"/>
      <c r="F309" s="115"/>
      <c r="J309" s="21"/>
      <c r="K309" s="21"/>
    </row>
    <row r="310" spans="4:11" x14ac:dyDescent="0.2">
      <c r="D310" s="115"/>
      <c r="E310" s="250"/>
      <c r="F310" s="115"/>
      <c r="J310" s="21"/>
      <c r="K310" s="21"/>
    </row>
    <row r="311" spans="4:11" x14ac:dyDescent="0.2">
      <c r="D311" s="115"/>
      <c r="E311" s="250"/>
      <c r="F311" s="115"/>
      <c r="J311" s="21"/>
      <c r="K311" s="21"/>
    </row>
    <row r="312" spans="4:11" x14ac:dyDescent="0.2">
      <c r="D312" s="115"/>
      <c r="E312" s="250"/>
      <c r="F312" s="115"/>
      <c r="J312" s="21"/>
      <c r="K312" s="21"/>
    </row>
    <row r="313" spans="4:11" x14ac:dyDescent="0.2">
      <c r="D313" s="115"/>
      <c r="E313" s="250"/>
      <c r="F313" s="115"/>
      <c r="J313" s="21"/>
      <c r="K313" s="21"/>
    </row>
    <row r="314" spans="4:11" x14ac:dyDescent="0.2">
      <c r="D314" s="115"/>
      <c r="E314" s="250"/>
      <c r="F314" s="115"/>
      <c r="J314" s="21"/>
      <c r="K314" s="21"/>
    </row>
    <row r="315" spans="4:11" x14ac:dyDescent="0.2">
      <c r="D315" s="115"/>
      <c r="E315" s="250"/>
      <c r="F315" s="115"/>
      <c r="J315" s="21"/>
      <c r="K315" s="21"/>
    </row>
    <row r="316" spans="4:11" x14ac:dyDescent="0.2">
      <c r="D316" s="115"/>
      <c r="E316" s="250"/>
      <c r="F316" s="115"/>
      <c r="J316" s="21"/>
      <c r="K316" s="21"/>
    </row>
    <row r="317" spans="4:11" x14ac:dyDescent="0.2">
      <c r="D317" s="115"/>
      <c r="E317" s="250"/>
      <c r="F317" s="115"/>
      <c r="J317" s="21"/>
      <c r="K317" s="21"/>
    </row>
    <row r="318" spans="4:11" x14ac:dyDescent="0.2">
      <c r="D318" s="115"/>
      <c r="E318" s="250"/>
      <c r="F318" s="115"/>
      <c r="J318" s="21"/>
      <c r="K318" s="21"/>
    </row>
    <row r="319" spans="4:11" x14ac:dyDescent="0.2">
      <c r="D319" s="115"/>
      <c r="E319" s="250"/>
      <c r="F319" s="115"/>
      <c r="J319" s="21"/>
      <c r="K319" s="21"/>
    </row>
    <row r="320" spans="4:11" x14ac:dyDescent="0.2">
      <c r="D320" s="115"/>
      <c r="E320" s="250"/>
      <c r="F320" s="115"/>
      <c r="J320" s="21"/>
      <c r="K320" s="21"/>
    </row>
    <row r="321" spans="4:11" x14ac:dyDescent="0.2">
      <c r="D321" s="115"/>
      <c r="E321" s="250"/>
      <c r="F321" s="115"/>
      <c r="J321" s="21"/>
      <c r="K321" s="21"/>
    </row>
    <row r="322" spans="4:11" x14ac:dyDescent="0.2">
      <c r="D322" s="115"/>
      <c r="E322" s="250"/>
      <c r="F322" s="115"/>
      <c r="J322" s="21"/>
      <c r="K322" s="21"/>
    </row>
    <row r="323" spans="4:11" x14ac:dyDescent="0.2">
      <c r="D323" s="115"/>
      <c r="E323" s="250"/>
      <c r="F323" s="115"/>
      <c r="J323" s="21"/>
      <c r="K323" s="21"/>
    </row>
    <row r="324" spans="4:11" x14ac:dyDescent="0.2">
      <c r="D324" s="115"/>
      <c r="E324" s="250"/>
      <c r="F324" s="115"/>
      <c r="J324" s="21"/>
      <c r="K324" s="21"/>
    </row>
    <row r="325" spans="4:11" x14ac:dyDescent="0.2">
      <c r="D325" s="115"/>
      <c r="E325" s="250"/>
      <c r="F325" s="115"/>
      <c r="J325" s="21"/>
      <c r="K325" s="21"/>
    </row>
    <row r="326" spans="4:11" x14ac:dyDescent="0.2">
      <c r="D326" s="115"/>
      <c r="E326" s="250"/>
      <c r="F326" s="115"/>
      <c r="J326" s="21"/>
      <c r="K326" s="21"/>
    </row>
    <row r="327" spans="4:11" x14ac:dyDescent="0.2">
      <c r="D327" s="115"/>
      <c r="E327" s="250"/>
      <c r="F327" s="115"/>
      <c r="J327" s="21"/>
      <c r="K327" s="21"/>
    </row>
    <row r="328" spans="4:11" x14ac:dyDescent="0.2">
      <c r="D328" s="115"/>
      <c r="E328" s="250"/>
      <c r="F328" s="115"/>
      <c r="J328" s="21"/>
      <c r="K328" s="21"/>
    </row>
    <row r="329" spans="4:11" x14ac:dyDescent="0.2">
      <c r="D329" s="115"/>
      <c r="E329" s="250"/>
      <c r="F329" s="115"/>
      <c r="J329" s="21"/>
      <c r="K329" s="21"/>
    </row>
    <row r="330" spans="4:11" x14ac:dyDescent="0.2">
      <c r="D330" s="115"/>
      <c r="E330" s="250"/>
      <c r="F330" s="115"/>
      <c r="J330" s="21"/>
      <c r="K330" s="21"/>
    </row>
    <row r="331" spans="4:11" x14ac:dyDescent="0.2">
      <c r="D331" s="115"/>
      <c r="E331" s="250"/>
      <c r="F331" s="115"/>
      <c r="J331" s="21"/>
      <c r="K331" s="21"/>
    </row>
    <row r="332" spans="4:11" x14ac:dyDescent="0.2">
      <c r="D332" s="115"/>
      <c r="E332" s="250"/>
      <c r="F332" s="115"/>
      <c r="J332" s="21"/>
      <c r="K332" s="21"/>
    </row>
    <row r="333" spans="4:11" x14ac:dyDescent="0.2">
      <c r="D333" s="115"/>
      <c r="E333" s="250"/>
      <c r="F333" s="115"/>
      <c r="J333" s="21"/>
      <c r="K333" s="21"/>
    </row>
    <row r="334" spans="4:11" x14ac:dyDescent="0.2">
      <c r="D334" s="115"/>
      <c r="E334" s="250"/>
      <c r="F334" s="115"/>
      <c r="J334" s="21"/>
      <c r="K334" s="21"/>
    </row>
    <row r="335" spans="4:11" x14ac:dyDescent="0.2">
      <c r="D335" s="115"/>
      <c r="E335" s="250"/>
      <c r="F335" s="115"/>
      <c r="J335" s="21"/>
      <c r="K335" s="21"/>
    </row>
    <row r="336" spans="4:11" x14ac:dyDescent="0.2">
      <c r="D336" s="115"/>
      <c r="E336" s="250"/>
      <c r="F336" s="115"/>
      <c r="J336" s="21"/>
      <c r="K336" s="21"/>
    </row>
    <row r="337" spans="4:11" x14ac:dyDescent="0.2">
      <c r="D337" s="115"/>
      <c r="E337" s="250"/>
      <c r="F337" s="115"/>
      <c r="J337" s="21"/>
      <c r="K337" s="21"/>
    </row>
    <row r="338" spans="4:11" x14ac:dyDescent="0.2">
      <c r="D338" s="115"/>
      <c r="E338" s="250"/>
      <c r="F338" s="115"/>
      <c r="J338" s="21"/>
      <c r="K338" s="21"/>
    </row>
    <row r="339" spans="4:11" x14ac:dyDescent="0.2">
      <c r="D339" s="115"/>
      <c r="E339" s="250"/>
      <c r="F339" s="115"/>
      <c r="J339" s="21"/>
      <c r="K339" s="21"/>
    </row>
    <row r="340" spans="4:11" x14ac:dyDescent="0.2">
      <c r="D340" s="115"/>
      <c r="E340" s="250"/>
      <c r="F340" s="115"/>
      <c r="J340" s="21"/>
      <c r="K340" s="21"/>
    </row>
    <row r="341" spans="4:11" x14ac:dyDescent="0.2">
      <c r="D341" s="115"/>
      <c r="E341" s="250"/>
      <c r="F341" s="115"/>
      <c r="J341" s="21"/>
      <c r="K341" s="21"/>
    </row>
    <row r="342" spans="4:11" x14ac:dyDescent="0.2">
      <c r="D342" s="115"/>
      <c r="E342" s="250"/>
      <c r="F342" s="115"/>
      <c r="J342" s="21"/>
      <c r="K342" s="21"/>
    </row>
    <row r="343" spans="4:11" x14ac:dyDescent="0.2">
      <c r="D343" s="115"/>
      <c r="E343" s="250"/>
      <c r="F343" s="115"/>
      <c r="J343" s="21"/>
      <c r="K343" s="21"/>
    </row>
    <row r="344" spans="4:11" x14ac:dyDescent="0.2">
      <c r="D344" s="115"/>
      <c r="E344" s="250"/>
      <c r="F344" s="115"/>
      <c r="J344" s="21"/>
      <c r="K344" s="21"/>
    </row>
    <row r="345" spans="4:11" x14ac:dyDescent="0.2">
      <c r="D345" s="115"/>
      <c r="E345" s="250"/>
      <c r="F345" s="115"/>
      <c r="J345" s="21"/>
      <c r="K345" s="21"/>
    </row>
    <row r="346" spans="4:11" x14ac:dyDescent="0.2">
      <c r="D346" s="115"/>
      <c r="E346" s="250"/>
      <c r="F346" s="115"/>
      <c r="J346" s="21"/>
      <c r="K346" s="21"/>
    </row>
    <row r="347" spans="4:11" x14ac:dyDescent="0.2">
      <c r="D347" s="115"/>
      <c r="E347" s="250"/>
      <c r="F347" s="115"/>
      <c r="J347" s="21"/>
      <c r="K347" s="21"/>
    </row>
    <row r="348" spans="4:11" x14ac:dyDescent="0.2">
      <c r="D348" s="115"/>
      <c r="E348" s="250"/>
      <c r="F348" s="115"/>
      <c r="J348" s="21"/>
      <c r="K348" s="21"/>
    </row>
    <row r="349" spans="4:11" x14ac:dyDescent="0.2">
      <c r="D349" s="115"/>
      <c r="E349" s="250"/>
      <c r="F349" s="115"/>
      <c r="J349" s="21"/>
      <c r="K349" s="21"/>
    </row>
    <row r="350" spans="4:11" x14ac:dyDescent="0.2">
      <c r="D350" s="115"/>
      <c r="E350" s="250"/>
      <c r="F350" s="115"/>
      <c r="J350" s="21"/>
      <c r="K350" s="21"/>
    </row>
    <row r="351" spans="4:11" x14ac:dyDescent="0.2">
      <c r="D351" s="115"/>
      <c r="E351" s="250"/>
      <c r="F351" s="115"/>
      <c r="J351" s="21"/>
      <c r="K351" s="21"/>
    </row>
    <row r="352" spans="4:11" x14ac:dyDescent="0.2">
      <c r="D352" s="115"/>
      <c r="E352" s="250"/>
      <c r="F352" s="115"/>
      <c r="J352" s="21"/>
      <c r="K352" s="21"/>
    </row>
    <row r="353" spans="4:11" x14ac:dyDescent="0.2">
      <c r="D353" s="115"/>
      <c r="E353" s="250"/>
      <c r="F353" s="115"/>
      <c r="J353" s="21"/>
      <c r="K353" s="21"/>
    </row>
    <row r="354" spans="4:11" x14ac:dyDescent="0.2">
      <c r="D354" s="115"/>
      <c r="E354" s="250"/>
      <c r="F354" s="115"/>
      <c r="J354" s="21"/>
      <c r="K354" s="21"/>
    </row>
    <row r="355" spans="4:11" x14ac:dyDescent="0.2">
      <c r="D355" s="115"/>
      <c r="E355" s="250"/>
      <c r="F355" s="115"/>
      <c r="J355" s="21"/>
      <c r="K355" s="21"/>
    </row>
    <row r="356" spans="4:11" x14ac:dyDescent="0.2">
      <c r="D356" s="115"/>
      <c r="E356" s="250"/>
      <c r="F356" s="115"/>
      <c r="J356" s="21"/>
      <c r="K356" s="21"/>
    </row>
    <row r="357" spans="4:11" x14ac:dyDescent="0.2">
      <c r="D357" s="115"/>
      <c r="E357" s="250"/>
      <c r="F357" s="115"/>
      <c r="J357" s="21"/>
      <c r="K357" s="21"/>
    </row>
    <row r="358" spans="4:11" x14ac:dyDescent="0.2">
      <c r="D358" s="115"/>
      <c r="E358" s="250"/>
      <c r="F358" s="115"/>
      <c r="J358" s="21"/>
      <c r="K358" s="21"/>
    </row>
    <row r="359" spans="4:11" x14ac:dyDescent="0.2">
      <c r="D359" s="115"/>
      <c r="E359" s="250"/>
      <c r="F359" s="115"/>
      <c r="J359" s="21"/>
      <c r="K359" s="21"/>
    </row>
    <row r="360" spans="4:11" x14ac:dyDescent="0.2">
      <c r="D360" s="115"/>
      <c r="E360" s="250"/>
      <c r="F360" s="115"/>
      <c r="J360" s="21"/>
      <c r="K360" s="21"/>
    </row>
    <row r="361" spans="4:11" x14ac:dyDescent="0.2">
      <c r="D361" s="115"/>
      <c r="E361" s="250"/>
      <c r="F361" s="115"/>
      <c r="J361" s="21"/>
      <c r="K361" s="21"/>
    </row>
    <row r="362" spans="4:11" x14ac:dyDescent="0.2">
      <c r="D362" s="115"/>
      <c r="E362" s="250"/>
      <c r="F362" s="115"/>
      <c r="J362" s="21"/>
      <c r="K362" s="21"/>
    </row>
    <row r="363" spans="4:11" x14ac:dyDescent="0.2">
      <c r="D363" s="115"/>
      <c r="E363" s="250"/>
      <c r="F363" s="115"/>
      <c r="J363" s="21"/>
      <c r="K363" s="21"/>
    </row>
    <row r="364" spans="4:11" x14ac:dyDescent="0.2">
      <c r="D364" s="115"/>
      <c r="E364" s="250"/>
      <c r="F364" s="115"/>
      <c r="J364" s="21"/>
      <c r="K364" s="21"/>
    </row>
    <row r="365" spans="4:11" x14ac:dyDescent="0.2">
      <c r="D365" s="115"/>
      <c r="E365" s="250"/>
      <c r="F365" s="115"/>
      <c r="J365" s="21"/>
      <c r="K365" s="21"/>
    </row>
    <row r="366" spans="4:11" x14ac:dyDescent="0.2">
      <c r="D366" s="115"/>
      <c r="E366" s="250"/>
      <c r="F366" s="115"/>
      <c r="J366" s="21"/>
      <c r="K366" s="21"/>
    </row>
    <row r="367" spans="4:11" x14ac:dyDescent="0.2">
      <c r="D367" s="115"/>
      <c r="E367" s="250"/>
      <c r="F367" s="115"/>
      <c r="J367" s="21"/>
      <c r="K367" s="21"/>
    </row>
    <row r="368" spans="4:11" x14ac:dyDescent="0.2">
      <c r="D368" s="115"/>
      <c r="E368" s="250"/>
      <c r="F368" s="115"/>
      <c r="J368" s="21"/>
      <c r="K368" s="21"/>
    </row>
    <row r="369" spans="4:11" x14ac:dyDescent="0.2">
      <c r="D369" s="115"/>
      <c r="E369" s="250"/>
      <c r="F369" s="115"/>
      <c r="J369" s="21"/>
      <c r="K369" s="21"/>
    </row>
    <row r="370" spans="4:11" x14ac:dyDescent="0.2">
      <c r="D370" s="115"/>
      <c r="E370" s="250"/>
      <c r="F370" s="115"/>
      <c r="J370" s="21"/>
      <c r="K370" s="21"/>
    </row>
    <row r="371" spans="4:11" x14ac:dyDescent="0.2">
      <c r="D371" s="115"/>
      <c r="E371" s="250"/>
      <c r="F371" s="115"/>
      <c r="J371" s="21"/>
      <c r="K371" s="21"/>
    </row>
    <row r="372" spans="4:11" x14ac:dyDescent="0.2">
      <c r="D372" s="115"/>
      <c r="E372" s="250"/>
      <c r="F372" s="115"/>
      <c r="J372" s="21"/>
      <c r="K372" s="21"/>
    </row>
    <row r="373" spans="4:11" x14ac:dyDescent="0.2">
      <c r="D373" s="115"/>
      <c r="E373" s="250"/>
      <c r="F373" s="115"/>
      <c r="J373" s="21"/>
      <c r="K373" s="21"/>
    </row>
    <row r="374" spans="4:11" x14ac:dyDescent="0.2">
      <c r="D374" s="115"/>
      <c r="E374" s="250"/>
      <c r="F374" s="115"/>
      <c r="J374" s="21"/>
      <c r="K374" s="21"/>
    </row>
    <row r="375" spans="4:11" x14ac:dyDescent="0.2">
      <c r="D375" s="115"/>
      <c r="E375" s="250"/>
      <c r="F375" s="115"/>
      <c r="J375" s="21"/>
      <c r="K375" s="21"/>
    </row>
    <row r="376" spans="4:11" x14ac:dyDescent="0.2">
      <c r="D376" s="115"/>
      <c r="E376" s="250"/>
      <c r="F376" s="115"/>
      <c r="J376" s="21"/>
      <c r="K376" s="21"/>
    </row>
    <row r="377" spans="4:11" x14ac:dyDescent="0.2">
      <c r="D377" s="115"/>
      <c r="E377" s="250"/>
      <c r="F377" s="115"/>
      <c r="J377" s="21"/>
      <c r="K377" s="21"/>
    </row>
    <row r="378" spans="4:11" x14ac:dyDescent="0.2">
      <c r="D378" s="115"/>
      <c r="E378" s="250"/>
      <c r="F378" s="115"/>
      <c r="J378" s="21"/>
      <c r="K378" s="21"/>
    </row>
    <row r="379" spans="4:11" x14ac:dyDescent="0.2">
      <c r="D379" s="115"/>
      <c r="E379" s="250"/>
      <c r="F379" s="115"/>
      <c r="J379" s="21"/>
      <c r="K379" s="21"/>
    </row>
    <row r="380" spans="4:11" x14ac:dyDescent="0.2">
      <c r="D380" s="115"/>
      <c r="E380" s="250"/>
      <c r="F380" s="115"/>
      <c r="J380" s="21"/>
      <c r="K380" s="21"/>
    </row>
    <row r="381" spans="4:11" x14ac:dyDescent="0.2">
      <c r="D381" s="115"/>
      <c r="E381" s="250"/>
      <c r="F381" s="115"/>
      <c r="J381" s="21"/>
      <c r="K381" s="21"/>
    </row>
    <row r="382" spans="4:11" x14ac:dyDescent="0.2">
      <c r="D382" s="115"/>
      <c r="E382" s="250"/>
      <c r="F382" s="115"/>
      <c r="J382" s="21"/>
      <c r="K382" s="21"/>
    </row>
    <row r="383" spans="4:11" x14ac:dyDescent="0.2">
      <c r="D383" s="115"/>
      <c r="E383" s="250"/>
      <c r="F383" s="115"/>
      <c r="J383" s="21"/>
      <c r="K383" s="21"/>
    </row>
    <row r="384" spans="4:11" x14ac:dyDescent="0.2">
      <c r="D384" s="115"/>
      <c r="E384" s="250"/>
      <c r="F384" s="115"/>
      <c r="J384" s="21"/>
      <c r="K384" s="21"/>
    </row>
    <row r="385" spans="4:11" x14ac:dyDescent="0.2">
      <c r="D385" s="115"/>
      <c r="E385" s="250"/>
      <c r="F385" s="115"/>
      <c r="J385" s="21"/>
      <c r="K385" s="21"/>
    </row>
    <row r="386" spans="4:11" x14ac:dyDescent="0.2">
      <c r="D386" s="115"/>
      <c r="E386" s="250"/>
      <c r="F386" s="115"/>
      <c r="J386" s="21"/>
      <c r="K386" s="21"/>
    </row>
    <row r="387" spans="4:11" x14ac:dyDescent="0.2">
      <c r="D387" s="115"/>
      <c r="E387" s="250"/>
      <c r="F387" s="115"/>
      <c r="J387" s="21"/>
      <c r="K387" s="21"/>
    </row>
    <row r="388" spans="4:11" x14ac:dyDescent="0.2">
      <c r="D388" s="115"/>
      <c r="E388" s="250"/>
      <c r="F388" s="115"/>
      <c r="J388" s="21"/>
      <c r="K388" s="21"/>
    </row>
    <row r="389" spans="4:11" x14ac:dyDescent="0.2">
      <c r="D389" s="115"/>
      <c r="E389" s="250"/>
      <c r="F389" s="115"/>
      <c r="J389" s="21"/>
      <c r="K389" s="21"/>
    </row>
    <row r="390" spans="4:11" x14ac:dyDescent="0.2">
      <c r="D390" s="115"/>
      <c r="E390" s="250"/>
      <c r="F390" s="115"/>
      <c r="J390" s="21"/>
      <c r="K390" s="21"/>
    </row>
    <row r="391" spans="4:11" x14ac:dyDescent="0.2">
      <c r="D391" s="115"/>
      <c r="E391" s="250"/>
      <c r="F391" s="115"/>
      <c r="J391" s="21"/>
      <c r="K391" s="21"/>
    </row>
    <row r="392" spans="4:11" x14ac:dyDescent="0.2">
      <c r="D392" s="115"/>
      <c r="E392" s="250"/>
      <c r="F392" s="115"/>
      <c r="J392" s="21"/>
      <c r="K392" s="21"/>
    </row>
    <row r="393" spans="4:11" x14ac:dyDescent="0.2">
      <c r="D393" s="115"/>
      <c r="E393" s="250"/>
      <c r="F393" s="115"/>
      <c r="J393" s="21"/>
      <c r="K393" s="21"/>
    </row>
    <row r="394" spans="4:11" x14ac:dyDescent="0.2">
      <c r="D394" s="115"/>
      <c r="E394" s="250"/>
      <c r="F394" s="115"/>
      <c r="J394" s="21"/>
      <c r="K394" s="21"/>
    </row>
    <row r="395" spans="4:11" x14ac:dyDescent="0.2">
      <c r="D395" s="115"/>
      <c r="E395" s="250"/>
      <c r="F395" s="115"/>
      <c r="J395" s="21"/>
      <c r="K395" s="21"/>
    </row>
    <row r="396" spans="4:11" x14ac:dyDescent="0.2">
      <c r="D396" s="115"/>
      <c r="E396" s="250"/>
      <c r="F396" s="115"/>
      <c r="J396" s="21"/>
      <c r="K396" s="21"/>
    </row>
    <row r="397" spans="4:11" x14ac:dyDescent="0.2">
      <c r="D397" s="115"/>
      <c r="E397" s="250"/>
      <c r="F397" s="115"/>
      <c r="J397" s="21"/>
      <c r="K397" s="21"/>
    </row>
    <row r="398" spans="4:11" x14ac:dyDescent="0.2">
      <c r="D398" s="115"/>
      <c r="E398" s="250"/>
      <c r="F398" s="115"/>
      <c r="J398" s="21"/>
      <c r="K398" s="21"/>
    </row>
    <row r="399" spans="4:11" x14ac:dyDescent="0.2">
      <c r="D399" s="115"/>
      <c r="E399" s="250"/>
      <c r="F399" s="115"/>
      <c r="J399" s="21"/>
      <c r="K399" s="21"/>
    </row>
    <row r="400" spans="4:11" x14ac:dyDescent="0.2">
      <c r="D400" s="115"/>
      <c r="E400" s="250"/>
      <c r="F400" s="115"/>
      <c r="J400" s="21"/>
      <c r="K400" s="21"/>
    </row>
    <row r="401" spans="4:11" x14ac:dyDescent="0.2">
      <c r="D401" s="115"/>
      <c r="E401" s="250"/>
      <c r="F401" s="115"/>
      <c r="J401" s="21"/>
      <c r="K401" s="21"/>
    </row>
    <row r="402" spans="4:11" x14ac:dyDescent="0.2">
      <c r="D402" s="115"/>
      <c r="E402" s="250"/>
      <c r="F402" s="115"/>
      <c r="J402" s="21"/>
      <c r="K402" s="21"/>
    </row>
    <row r="403" spans="4:11" x14ac:dyDescent="0.2">
      <c r="D403" s="115"/>
      <c r="E403" s="250"/>
      <c r="F403" s="115"/>
      <c r="J403" s="21"/>
      <c r="K403" s="21"/>
    </row>
    <row r="404" spans="4:11" x14ac:dyDescent="0.2">
      <c r="D404" s="115"/>
      <c r="E404" s="250"/>
      <c r="F404" s="115"/>
      <c r="J404" s="21"/>
      <c r="K404" s="21"/>
    </row>
    <row r="405" spans="4:11" x14ac:dyDescent="0.2">
      <c r="D405" s="115"/>
      <c r="E405" s="250"/>
      <c r="F405" s="115"/>
      <c r="J405" s="21"/>
      <c r="K405" s="21"/>
    </row>
    <row r="406" spans="4:11" x14ac:dyDescent="0.2">
      <c r="D406" s="115"/>
      <c r="E406" s="250"/>
      <c r="F406" s="115"/>
      <c r="J406" s="21"/>
      <c r="K406" s="21"/>
    </row>
    <row r="407" spans="4:11" x14ac:dyDescent="0.2">
      <c r="D407" s="115"/>
      <c r="E407" s="250"/>
      <c r="F407" s="115"/>
      <c r="J407" s="21"/>
      <c r="K407" s="21"/>
    </row>
    <row r="408" spans="4:11" x14ac:dyDescent="0.2">
      <c r="D408" s="115"/>
      <c r="E408" s="250"/>
      <c r="F408" s="115"/>
      <c r="J408" s="21"/>
      <c r="K408" s="21"/>
    </row>
    <row r="409" spans="4:11" x14ac:dyDescent="0.2">
      <c r="D409" s="115"/>
      <c r="E409" s="250"/>
      <c r="F409" s="115"/>
      <c r="J409" s="21"/>
      <c r="K409" s="21"/>
    </row>
    <row r="410" spans="4:11" x14ac:dyDescent="0.2">
      <c r="D410" s="115"/>
      <c r="E410" s="250"/>
      <c r="F410" s="115"/>
      <c r="J410" s="21"/>
      <c r="K410" s="21"/>
    </row>
    <row r="411" spans="4:11" x14ac:dyDescent="0.2">
      <c r="D411" s="115"/>
      <c r="E411" s="250"/>
      <c r="F411" s="115"/>
      <c r="J411" s="21"/>
      <c r="K411" s="21"/>
    </row>
    <row r="412" spans="4:11" x14ac:dyDescent="0.2">
      <c r="D412" s="115"/>
      <c r="E412" s="250"/>
      <c r="F412" s="115"/>
      <c r="J412" s="21"/>
      <c r="K412" s="21"/>
    </row>
    <row r="413" spans="4:11" x14ac:dyDescent="0.2">
      <c r="D413" s="115"/>
      <c r="E413" s="250"/>
      <c r="F413" s="115"/>
      <c r="J413" s="21"/>
      <c r="K413" s="21"/>
    </row>
    <row r="414" spans="4:11" x14ac:dyDescent="0.2">
      <c r="D414" s="115"/>
      <c r="E414" s="250"/>
      <c r="F414" s="115"/>
      <c r="J414" s="21"/>
      <c r="K414" s="21"/>
    </row>
    <row r="415" spans="4:11" x14ac:dyDescent="0.2">
      <c r="D415" s="115"/>
      <c r="E415" s="250"/>
      <c r="F415" s="115"/>
      <c r="J415" s="21"/>
      <c r="K415" s="21"/>
    </row>
    <row r="416" spans="4:11" x14ac:dyDescent="0.2">
      <c r="D416" s="115"/>
      <c r="E416" s="250"/>
      <c r="F416" s="115"/>
      <c r="J416" s="21"/>
      <c r="K416" s="21"/>
    </row>
    <row r="417" spans="4:11" x14ac:dyDescent="0.2">
      <c r="D417" s="115"/>
      <c r="E417" s="250"/>
      <c r="F417" s="115"/>
      <c r="J417" s="21"/>
      <c r="K417" s="21"/>
    </row>
    <row r="418" spans="4:11" x14ac:dyDescent="0.2">
      <c r="D418" s="115"/>
      <c r="E418" s="250"/>
      <c r="F418" s="115"/>
      <c r="J418" s="21"/>
      <c r="K418" s="21"/>
    </row>
    <row r="419" spans="4:11" x14ac:dyDescent="0.2">
      <c r="D419" s="115"/>
      <c r="E419" s="250"/>
      <c r="F419" s="115"/>
      <c r="J419" s="21"/>
      <c r="K419" s="21"/>
    </row>
    <row r="420" spans="4:11" x14ac:dyDescent="0.2">
      <c r="D420" s="115"/>
      <c r="E420" s="250"/>
      <c r="F420" s="115"/>
      <c r="J420" s="21"/>
      <c r="K420" s="21"/>
    </row>
    <row r="421" spans="4:11" x14ac:dyDescent="0.2">
      <c r="D421" s="115"/>
      <c r="E421" s="250"/>
      <c r="F421" s="115"/>
      <c r="J421" s="21"/>
      <c r="K421" s="21"/>
    </row>
    <row r="422" spans="4:11" x14ac:dyDescent="0.2">
      <c r="D422" s="115"/>
      <c r="E422" s="250"/>
      <c r="F422" s="115"/>
      <c r="J422" s="21"/>
      <c r="K422" s="21"/>
    </row>
    <row r="423" spans="4:11" x14ac:dyDescent="0.2">
      <c r="D423" s="115"/>
      <c r="E423" s="250"/>
      <c r="F423" s="115"/>
      <c r="J423" s="21"/>
      <c r="K423" s="21"/>
    </row>
    <row r="424" spans="4:11" x14ac:dyDescent="0.2">
      <c r="D424" s="115"/>
      <c r="E424" s="250"/>
      <c r="F424" s="115"/>
      <c r="J424" s="21"/>
      <c r="K424" s="21"/>
    </row>
    <row r="425" spans="4:11" x14ac:dyDescent="0.2">
      <c r="D425" s="115"/>
      <c r="E425" s="250"/>
      <c r="F425" s="115"/>
      <c r="J425" s="21"/>
      <c r="K425" s="21"/>
    </row>
    <row r="426" spans="4:11" x14ac:dyDescent="0.2">
      <c r="D426" s="115"/>
      <c r="E426" s="250"/>
      <c r="F426" s="115"/>
      <c r="J426" s="21"/>
      <c r="K426" s="21"/>
    </row>
    <row r="427" spans="4:11" x14ac:dyDescent="0.2">
      <c r="D427" s="115"/>
      <c r="E427" s="250"/>
      <c r="F427" s="115"/>
      <c r="J427" s="21"/>
      <c r="K427" s="21"/>
    </row>
    <row r="428" spans="4:11" x14ac:dyDescent="0.2">
      <c r="D428" s="115"/>
      <c r="E428" s="250"/>
      <c r="F428" s="115"/>
      <c r="J428" s="21"/>
      <c r="K428" s="21"/>
    </row>
    <row r="429" spans="4:11" x14ac:dyDescent="0.2">
      <c r="D429" s="115"/>
      <c r="E429" s="250"/>
      <c r="F429" s="115"/>
      <c r="J429" s="21"/>
      <c r="K429" s="21"/>
    </row>
    <row r="430" spans="4:11" x14ac:dyDescent="0.2">
      <c r="D430" s="115"/>
      <c r="E430" s="250"/>
      <c r="F430" s="115"/>
      <c r="J430" s="21"/>
      <c r="K430" s="21"/>
    </row>
    <row r="431" spans="4:11" x14ac:dyDescent="0.2">
      <c r="D431" s="115"/>
      <c r="E431" s="250"/>
      <c r="F431" s="115"/>
      <c r="J431" s="21"/>
      <c r="K431" s="21"/>
    </row>
    <row r="432" spans="4:11" x14ac:dyDescent="0.2">
      <c r="D432" s="115"/>
      <c r="E432" s="250"/>
      <c r="F432" s="115"/>
      <c r="J432" s="21"/>
      <c r="K432" s="21"/>
    </row>
    <row r="433" spans="4:11" x14ac:dyDescent="0.2">
      <c r="D433" s="115"/>
      <c r="E433" s="250"/>
      <c r="F433" s="115"/>
      <c r="J433" s="21"/>
      <c r="K433" s="21"/>
    </row>
    <row r="434" spans="4:11" x14ac:dyDescent="0.2">
      <c r="D434" s="115"/>
      <c r="E434" s="250"/>
      <c r="F434" s="115"/>
      <c r="J434" s="21"/>
      <c r="K434" s="21"/>
    </row>
    <row r="435" spans="4:11" x14ac:dyDescent="0.2">
      <c r="D435" s="115"/>
      <c r="E435" s="250"/>
      <c r="F435" s="115"/>
      <c r="J435" s="21"/>
      <c r="K435" s="21"/>
    </row>
    <row r="436" spans="4:11" x14ac:dyDescent="0.2">
      <c r="D436" s="115"/>
      <c r="E436" s="250"/>
      <c r="F436" s="115"/>
      <c r="J436" s="21"/>
      <c r="K436" s="21"/>
    </row>
    <row r="437" spans="4:11" x14ac:dyDescent="0.2">
      <c r="D437" s="115"/>
      <c r="E437" s="250"/>
      <c r="F437" s="115"/>
      <c r="J437" s="21"/>
      <c r="K437" s="21"/>
    </row>
    <row r="438" spans="4:11" x14ac:dyDescent="0.2">
      <c r="D438" s="115"/>
      <c r="E438" s="250"/>
      <c r="F438" s="115"/>
      <c r="J438" s="21"/>
      <c r="K438" s="21"/>
    </row>
    <row r="439" spans="4:11" x14ac:dyDescent="0.2">
      <c r="D439" s="115"/>
      <c r="E439" s="250"/>
      <c r="F439" s="115"/>
      <c r="J439" s="21"/>
      <c r="K439" s="21"/>
    </row>
    <row r="440" spans="4:11" x14ac:dyDescent="0.2">
      <c r="D440" s="115"/>
      <c r="E440" s="250"/>
      <c r="F440" s="115"/>
      <c r="J440" s="21"/>
      <c r="K440" s="21"/>
    </row>
    <row r="441" spans="4:11" x14ac:dyDescent="0.2">
      <c r="D441" s="115"/>
      <c r="E441" s="250"/>
      <c r="F441" s="115"/>
      <c r="J441" s="21"/>
      <c r="K441" s="21"/>
    </row>
    <row r="442" spans="4:11" x14ac:dyDescent="0.2">
      <c r="D442" s="115"/>
      <c r="E442" s="250"/>
      <c r="F442" s="115"/>
      <c r="J442" s="21"/>
      <c r="K442" s="21"/>
    </row>
    <row r="443" spans="4:11" x14ac:dyDescent="0.2">
      <c r="D443" s="115"/>
      <c r="E443" s="250"/>
      <c r="F443" s="115"/>
      <c r="J443" s="21"/>
      <c r="K443" s="21"/>
    </row>
    <row r="444" spans="4:11" x14ac:dyDescent="0.2">
      <c r="D444" s="115"/>
      <c r="E444" s="250"/>
      <c r="F444" s="115"/>
      <c r="J444" s="21"/>
      <c r="K444" s="21"/>
    </row>
    <row r="445" spans="4:11" x14ac:dyDescent="0.2">
      <c r="D445" s="115"/>
      <c r="E445" s="250"/>
      <c r="F445" s="115"/>
      <c r="J445" s="21"/>
      <c r="K445" s="21"/>
    </row>
    <row r="446" spans="4:11" x14ac:dyDescent="0.2">
      <c r="D446" s="115"/>
      <c r="E446" s="250"/>
      <c r="F446" s="115"/>
      <c r="J446" s="21"/>
      <c r="K446" s="21"/>
    </row>
    <row r="447" spans="4:11" x14ac:dyDescent="0.2">
      <c r="D447" s="115"/>
      <c r="E447" s="250"/>
      <c r="F447" s="115"/>
      <c r="J447" s="21"/>
      <c r="K447" s="21"/>
    </row>
    <row r="448" spans="4:11" x14ac:dyDescent="0.2">
      <c r="D448" s="115"/>
      <c r="E448" s="250"/>
      <c r="F448" s="115"/>
      <c r="J448" s="21"/>
      <c r="K448" s="21"/>
    </row>
    <row r="449" spans="4:11" x14ac:dyDescent="0.2">
      <c r="D449" s="115"/>
      <c r="E449" s="250"/>
      <c r="F449" s="115"/>
      <c r="J449" s="21"/>
      <c r="K449" s="21"/>
    </row>
    <row r="450" spans="4:11" x14ac:dyDescent="0.2">
      <c r="D450" s="115"/>
      <c r="E450" s="250"/>
      <c r="F450" s="115"/>
      <c r="J450" s="21"/>
      <c r="K450" s="21"/>
    </row>
    <row r="451" spans="4:11" x14ac:dyDescent="0.2">
      <c r="D451" s="115"/>
      <c r="E451" s="250"/>
      <c r="F451" s="115"/>
      <c r="J451" s="21"/>
      <c r="K451" s="21"/>
    </row>
    <row r="452" spans="4:11" x14ac:dyDescent="0.2">
      <c r="D452" s="115"/>
      <c r="E452" s="250"/>
      <c r="F452" s="115"/>
      <c r="J452" s="21"/>
      <c r="K452" s="21"/>
    </row>
    <row r="453" spans="4:11" x14ac:dyDescent="0.2">
      <c r="D453" s="115"/>
      <c r="E453" s="250"/>
      <c r="F453" s="115"/>
      <c r="J453" s="21"/>
      <c r="K453" s="21"/>
    </row>
    <row r="454" spans="4:11" x14ac:dyDescent="0.2">
      <c r="D454" s="115"/>
      <c r="E454" s="250"/>
      <c r="F454" s="115"/>
      <c r="J454" s="21"/>
      <c r="K454" s="21"/>
    </row>
    <row r="455" spans="4:11" x14ac:dyDescent="0.2">
      <c r="D455" s="115"/>
      <c r="E455" s="250"/>
      <c r="F455" s="115"/>
      <c r="J455" s="21"/>
      <c r="K455" s="21"/>
    </row>
    <row r="456" spans="4:11" x14ac:dyDescent="0.2">
      <c r="D456" s="115"/>
      <c r="E456" s="250"/>
      <c r="F456" s="115"/>
      <c r="J456" s="21"/>
      <c r="K456" s="21"/>
    </row>
    <row r="457" spans="4:11" x14ac:dyDescent="0.2">
      <c r="D457" s="115"/>
      <c r="E457" s="250"/>
      <c r="F457" s="115"/>
      <c r="J457" s="21"/>
      <c r="K457" s="21"/>
    </row>
    <row r="458" spans="4:11" x14ac:dyDescent="0.2">
      <c r="D458" s="115"/>
      <c r="E458" s="250"/>
      <c r="F458" s="115"/>
      <c r="J458" s="21"/>
      <c r="K458" s="21"/>
    </row>
    <row r="459" spans="4:11" x14ac:dyDescent="0.2">
      <c r="D459" s="115"/>
      <c r="E459" s="250"/>
      <c r="F459" s="115"/>
      <c r="J459" s="21"/>
      <c r="K459" s="21"/>
    </row>
    <row r="460" spans="4:11" x14ac:dyDescent="0.2">
      <c r="D460" s="115"/>
      <c r="E460" s="250"/>
      <c r="F460" s="115"/>
      <c r="J460" s="21"/>
      <c r="K460" s="21"/>
    </row>
    <row r="461" spans="4:11" x14ac:dyDescent="0.2">
      <c r="D461" s="115"/>
      <c r="E461" s="250"/>
      <c r="F461" s="115"/>
      <c r="J461" s="21"/>
      <c r="K461" s="21"/>
    </row>
    <row r="462" spans="4:11" x14ac:dyDescent="0.2">
      <c r="D462" s="115"/>
      <c r="E462" s="250"/>
      <c r="F462" s="115"/>
      <c r="J462" s="21"/>
      <c r="K462" s="21"/>
    </row>
    <row r="463" spans="4:11" x14ac:dyDescent="0.2">
      <c r="D463" s="115"/>
      <c r="E463" s="250"/>
      <c r="F463" s="115"/>
      <c r="J463" s="21"/>
      <c r="K463" s="21"/>
    </row>
    <row r="464" spans="4:11" x14ac:dyDescent="0.2">
      <c r="D464" s="115"/>
      <c r="E464" s="250"/>
      <c r="F464" s="115"/>
      <c r="J464" s="21"/>
      <c r="K464" s="21"/>
    </row>
    <row r="465" spans="4:11" x14ac:dyDescent="0.2">
      <c r="D465" s="115"/>
      <c r="E465" s="250"/>
      <c r="F465" s="115"/>
      <c r="J465" s="21"/>
      <c r="K465" s="21"/>
    </row>
    <row r="466" spans="4:11" x14ac:dyDescent="0.2">
      <c r="D466" s="115"/>
      <c r="E466" s="250"/>
      <c r="F466" s="115"/>
      <c r="J466" s="21"/>
      <c r="K466" s="21"/>
    </row>
    <row r="467" spans="4:11" x14ac:dyDescent="0.2">
      <c r="D467" s="115"/>
      <c r="E467" s="250"/>
      <c r="F467" s="115"/>
      <c r="J467" s="21"/>
      <c r="K467" s="21"/>
    </row>
    <row r="468" spans="4:11" x14ac:dyDescent="0.2">
      <c r="D468" s="115"/>
      <c r="E468" s="250"/>
      <c r="F468" s="115"/>
      <c r="J468" s="21"/>
      <c r="K468" s="21"/>
    </row>
    <row r="469" spans="4:11" x14ac:dyDescent="0.2">
      <c r="D469" s="115"/>
      <c r="E469" s="250"/>
      <c r="F469" s="115"/>
      <c r="J469" s="21"/>
      <c r="K469" s="21"/>
    </row>
    <row r="470" spans="4:11" x14ac:dyDescent="0.2">
      <c r="D470" s="115"/>
      <c r="E470" s="250"/>
      <c r="F470" s="115"/>
      <c r="J470" s="21"/>
      <c r="K470" s="21"/>
    </row>
    <row r="471" spans="4:11" x14ac:dyDescent="0.2">
      <c r="D471" s="115"/>
      <c r="E471" s="250"/>
      <c r="F471" s="115"/>
      <c r="J471" s="21"/>
      <c r="K471" s="21"/>
    </row>
    <row r="472" spans="4:11" x14ac:dyDescent="0.2">
      <c r="D472" s="115"/>
      <c r="E472" s="250"/>
      <c r="F472" s="115"/>
      <c r="J472" s="21"/>
      <c r="K472" s="21"/>
    </row>
    <row r="473" spans="4:11" x14ac:dyDescent="0.2">
      <c r="D473" s="115"/>
      <c r="E473" s="250"/>
      <c r="F473" s="115"/>
      <c r="J473" s="21"/>
      <c r="K473" s="21"/>
    </row>
    <row r="474" spans="4:11" x14ac:dyDescent="0.2">
      <c r="D474" s="115"/>
      <c r="E474" s="250"/>
      <c r="F474" s="115"/>
      <c r="J474" s="21"/>
      <c r="K474" s="21"/>
    </row>
    <row r="475" spans="4:11" x14ac:dyDescent="0.2">
      <c r="D475" s="115"/>
      <c r="E475" s="250"/>
      <c r="F475" s="115"/>
      <c r="J475" s="21"/>
      <c r="K475" s="21"/>
    </row>
    <row r="476" spans="4:11" x14ac:dyDescent="0.2">
      <c r="D476" s="115"/>
      <c r="E476" s="250"/>
      <c r="F476" s="115"/>
      <c r="J476" s="21"/>
      <c r="K476" s="21"/>
    </row>
    <row r="477" spans="4:11" x14ac:dyDescent="0.2">
      <c r="D477" s="115"/>
      <c r="E477" s="250"/>
      <c r="F477" s="115"/>
      <c r="J477" s="21"/>
      <c r="K477" s="21"/>
    </row>
    <row r="478" spans="4:11" x14ac:dyDescent="0.2">
      <c r="D478" s="115"/>
      <c r="E478" s="250"/>
      <c r="F478" s="115"/>
      <c r="J478" s="21"/>
      <c r="K478" s="21"/>
    </row>
    <row r="479" spans="4:11" x14ac:dyDescent="0.2">
      <c r="D479" s="115"/>
      <c r="E479" s="250"/>
      <c r="F479" s="115"/>
      <c r="J479" s="21"/>
      <c r="K479" s="21"/>
    </row>
    <row r="480" spans="4:11" x14ac:dyDescent="0.2">
      <c r="D480" s="115"/>
      <c r="E480" s="250"/>
      <c r="F480" s="115"/>
      <c r="J480" s="21"/>
      <c r="K480" s="21"/>
    </row>
    <row r="481" spans="4:11" x14ac:dyDescent="0.2">
      <c r="D481" s="115"/>
      <c r="E481" s="250"/>
      <c r="F481" s="115"/>
      <c r="J481" s="21"/>
      <c r="K481" s="21"/>
    </row>
    <row r="482" spans="4:11" x14ac:dyDescent="0.2">
      <c r="D482" s="115"/>
      <c r="E482" s="250"/>
      <c r="F482" s="115"/>
      <c r="J482" s="21"/>
      <c r="K482" s="21"/>
    </row>
    <row r="483" spans="4:11" x14ac:dyDescent="0.2">
      <c r="D483" s="115"/>
      <c r="E483" s="250"/>
      <c r="F483" s="115"/>
      <c r="J483" s="21"/>
      <c r="K483" s="21"/>
    </row>
    <row r="484" spans="4:11" x14ac:dyDescent="0.2">
      <c r="D484" s="115"/>
      <c r="E484" s="250"/>
      <c r="F484" s="115"/>
      <c r="J484" s="21"/>
      <c r="K484" s="21"/>
    </row>
    <row r="485" spans="4:11" x14ac:dyDescent="0.2">
      <c r="D485" s="115"/>
      <c r="E485" s="250"/>
      <c r="F485" s="115"/>
      <c r="J485" s="21"/>
      <c r="K485" s="21"/>
    </row>
    <row r="486" spans="4:11" x14ac:dyDescent="0.2">
      <c r="D486" s="115"/>
      <c r="E486" s="250"/>
      <c r="F486" s="115"/>
      <c r="J486" s="21"/>
      <c r="K486" s="21"/>
    </row>
    <row r="487" spans="4:11" x14ac:dyDescent="0.2">
      <c r="D487" s="115"/>
      <c r="E487" s="250"/>
      <c r="F487" s="115"/>
      <c r="J487" s="21"/>
      <c r="K487" s="21"/>
    </row>
    <row r="488" spans="4:11" x14ac:dyDescent="0.2">
      <c r="D488" s="115"/>
      <c r="E488" s="250"/>
      <c r="F488" s="115"/>
      <c r="J488" s="21"/>
      <c r="K488" s="21"/>
    </row>
    <row r="489" spans="4:11" x14ac:dyDescent="0.2">
      <c r="D489" s="115"/>
      <c r="E489" s="250"/>
      <c r="F489" s="115"/>
      <c r="J489" s="21"/>
      <c r="K489" s="21"/>
    </row>
    <row r="490" spans="4:11" x14ac:dyDescent="0.2">
      <c r="D490" s="115"/>
      <c r="E490" s="250"/>
      <c r="F490" s="115"/>
      <c r="J490" s="21"/>
      <c r="K490" s="21"/>
    </row>
    <row r="491" spans="4:11" x14ac:dyDescent="0.2">
      <c r="D491" s="115"/>
      <c r="E491" s="250"/>
      <c r="F491" s="115"/>
      <c r="J491" s="21"/>
      <c r="K491" s="21"/>
    </row>
    <row r="492" spans="4:11" x14ac:dyDescent="0.2">
      <c r="D492" s="115"/>
      <c r="E492" s="250"/>
      <c r="F492" s="115"/>
      <c r="J492" s="21"/>
      <c r="K492" s="21"/>
    </row>
    <row r="493" spans="4:11" x14ac:dyDescent="0.2">
      <c r="D493" s="115"/>
      <c r="E493" s="250"/>
      <c r="F493" s="115"/>
      <c r="J493" s="21"/>
      <c r="K493" s="21"/>
    </row>
    <row r="494" spans="4:11" x14ac:dyDescent="0.2">
      <c r="D494" s="115"/>
      <c r="E494" s="250"/>
      <c r="F494" s="115"/>
      <c r="J494" s="21"/>
      <c r="K494" s="21"/>
    </row>
    <row r="495" spans="4:11" x14ac:dyDescent="0.2">
      <c r="D495" s="115"/>
      <c r="E495" s="250"/>
      <c r="F495" s="115"/>
      <c r="J495" s="21"/>
      <c r="K495" s="21"/>
    </row>
    <row r="496" spans="4:11" x14ac:dyDescent="0.2">
      <c r="D496" s="115"/>
      <c r="E496" s="250"/>
      <c r="F496" s="115"/>
      <c r="J496" s="21"/>
      <c r="K496" s="21"/>
    </row>
    <row r="497" spans="4:11" x14ac:dyDescent="0.2">
      <c r="D497" s="115"/>
      <c r="E497" s="250"/>
      <c r="F497" s="115"/>
      <c r="J497" s="21"/>
      <c r="K497" s="21"/>
    </row>
    <row r="498" spans="4:11" x14ac:dyDescent="0.2">
      <c r="D498" s="115"/>
      <c r="E498" s="250"/>
      <c r="F498" s="115"/>
      <c r="J498" s="21"/>
      <c r="K498" s="21"/>
    </row>
    <row r="499" spans="4:11" x14ac:dyDescent="0.2">
      <c r="D499" s="115"/>
      <c r="E499" s="250"/>
      <c r="F499" s="115"/>
      <c r="J499" s="21"/>
      <c r="K499" s="21"/>
    </row>
    <row r="500" spans="4:11" x14ac:dyDescent="0.2">
      <c r="D500" s="115"/>
      <c r="E500" s="250"/>
      <c r="F500" s="115"/>
      <c r="J500" s="21"/>
      <c r="K500" s="21"/>
    </row>
    <row r="501" spans="4:11" x14ac:dyDescent="0.2">
      <c r="D501" s="115"/>
      <c r="E501" s="250"/>
      <c r="F501" s="115"/>
      <c r="J501" s="21"/>
      <c r="K501" s="21"/>
    </row>
    <row r="502" spans="4:11" x14ac:dyDescent="0.2">
      <c r="D502" s="115"/>
      <c r="E502" s="250"/>
      <c r="F502" s="115"/>
      <c r="J502" s="21"/>
      <c r="K502" s="21"/>
    </row>
    <row r="503" spans="4:11" x14ac:dyDescent="0.2">
      <c r="D503" s="115"/>
      <c r="E503" s="250"/>
      <c r="F503" s="115"/>
      <c r="J503" s="21"/>
      <c r="K503" s="21"/>
    </row>
    <row r="504" spans="4:11" x14ac:dyDescent="0.2">
      <c r="D504" s="115"/>
      <c r="E504" s="250"/>
      <c r="F504" s="115"/>
      <c r="J504" s="21"/>
      <c r="K504" s="21"/>
    </row>
    <row r="505" spans="4:11" x14ac:dyDescent="0.2">
      <c r="D505" s="115"/>
      <c r="E505" s="250"/>
      <c r="F505" s="115"/>
      <c r="J505" s="21"/>
      <c r="K505" s="21"/>
    </row>
    <row r="506" spans="4:11" x14ac:dyDescent="0.2">
      <c r="D506" s="115"/>
      <c r="E506" s="250"/>
      <c r="F506" s="115"/>
      <c r="J506" s="21"/>
      <c r="K506" s="21"/>
    </row>
    <row r="507" spans="4:11" x14ac:dyDescent="0.2">
      <c r="D507" s="115"/>
      <c r="E507" s="250"/>
      <c r="F507" s="115"/>
      <c r="J507" s="21"/>
      <c r="K507" s="21"/>
    </row>
    <row r="508" spans="4:11" x14ac:dyDescent="0.2">
      <c r="D508" s="115"/>
      <c r="E508" s="250"/>
      <c r="F508" s="115"/>
      <c r="J508" s="21"/>
      <c r="K508" s="21"/>
    </row>
    <row r="509" spans="4:11" x14ac:dyDescent="0.2">
      <c r="D509" s="115"/>
      <c r="E509" s="250"/>
      <c r="F509" s="115"/>
      <c r="J509" s="21"/>
      <c r="K509" s="21"/>
    </row>
    <row r="510" spans="4:11" x14ac:dyDescent="0.2">
      <c r="D510" s="115"/>
      <c r="E510" s="250"/>
      <c r="F510" s="115"/>
      <c r="J510" s="21"/>
      <c r="K510" s="21"/>
    </row>
    <row r="511" spans="4:11" x14ac:dyDescent="0.2">
      <c r="D511" s="115"/>
      <c r="E511" s="250"/>
      <c r="F511" s="115"/>
      <c r="J511" s="21"/>
      <c r="K511" s="21"/>
    </row>
    <row r="512" spans="4:11" x14ac:dyDescent="0.2">
      <c r="D512" s="115"/>
      <c r="E512" s="250"/>
      <c r="F512" s="115"/>
      <c r="J512" s="21"/>
      <c r="K512" s="21"/>
    </row>
    <row r="513" spans="4:11" x14ac:dyDescent="0.2">
      <c r="D513" s="115"/>
      <c r="E513" s="250"/>
      <c r="F513" s="115"/>
      <c r="J513" s="21"/>
      <c r="K513" s="21"/>
    </row>
    <row r="514" spans="4:11" x14ac:dyDescent="0.2">
      <c r="D514" s="115"/>
      <c r="E514" s="250"/>
      <c r="F514" s="115"/>
      <c r="J514" s="21"/>
      <c r="K514" s="21"/>
    </row>
    <row r="515" spans="4:11" x14ac:dyDescent="0.2">
      <c r="D515" s="115"/>
      <c r="E515" s="250"/>
      <c r="F515" s="115"/>
      <c r="J515" s="21"/>
      <c r="K515" s="21"/>
    </row>
    <row r="516" spans="4:11" x14ac:dyDescent="0.2">
      <c r="D516" s="115"/>
      <c r="E516" s="250"/>
      <c r="F516" s="115"/>
      <c r="J516" s="21"/>
      <c r="K516" s="21"/>
    </row>
    <row r="517" spans="4:11" x14ac:dyDescent="0.2">
      <c r="D517" s="115"/>
      <c r="E517" s="250"/>
      <c r="F517" s="115"/>
      <c r="J517" s="21"/>
      <c r="K517" s="21"/>
    </row>
    <row r="518" spans="4:11" x14ac:dyDescent="0.2">
      <c r="D518" s="115"/>
      <c r="E518" s="250"/>
      <c r="F518" s="115"/>
      <c r="J518" s="21"/>
      <c r="K518" s="21"/>
    </row>
    <row r="519" spans="4:11" x14ac:dyDescent="0.2">
      <c r="D519" s="115"/>
      <c r="E519" s="250"/>
      <c r="F519" s="115"/>
      <c r="J519" s="21"/>
      <c r="K519" s="21"/>
    </row>
    <row r="520" spans="4:11" x14ac:dyDescent="0.2">
      <c r="D520" s="115"/>
      <c r="E520" s="250"/>
      <c r="F520" s="115"/>
      <c r="J520" s="21"/>
      <c r="K520" s="21"/>
    </row>
    <row r="521" spans="4:11" x14ac:dyDescent="0.2">
      <c r="D521" s="115"/>
      <c r="E521" s="250"/>
      <c r="F521" s="115"/>
      <c r="J521" s="21"/>
      <c r="K521" s="21"/>
    </row>
    <row r="522" spans="4:11" x14ac:dyDescent="0.2">
      <c r="D522" s="115"/>
      <c r="E522" s="250"/>
      <c r="F522" s="115"/>
      <c r="J522" s="21"/>
      <c r="K522" s="21"/>
    </row>
    <row r="523" spans="4:11" x14ac:dyDescent="0.2">
      <c r="D523" s="115"/>
      <c r="E523" s="250"/>
      <c r="F523" s="115"/>
      <c r="J523" s="21"/>
      <c r="K523" s="21"/>
    </row>
    <row r="524" spans="4:11" x14ac:dyDescent="0.2">
      <c r="D524" s="115"/>
      <c r="E524" s="250"/>
      <c r="F524" s="115"/>
      <c r="J524" s="21"/>
      <c r="K524" s="21"/>
    </row>
    <row r="525" spans="4:11" x14ac:dyDescent="0.2">
      <c r="D525" s="115"/>
      <c r="E525" s="250"/>
      <c r="F525" s="115"/>
      <c r="J525" s="21"/>
      <c r="K525" s="21"/>
    </row>
    <row r="526" spans="4:11" x14ac:dyDescent="0.2">
      <c r="D526" s="115"/>
      <c r="E526" s="250"/>
      <c r="F526" s="115"/>
      <c r="J526" s="21"/>
      <c r="K526" s="21"/>
    </row>
    <row r="527" spans="4:11" x14ac:dyDescent="0.2">
      <c r="D527" s="115"/>
      <c r="E527" s="250"/>
      <c r="F527" s="115"/>
      <c r="J527" s="21"/>
      <c r="K527" s="21"/>
    </row>
    <row r="528" spans="4:11" x14ac:dyDescent="0.2">
      <c r="D528" s="115"/>
      <c r="E528" s="250"/>
      <c r="F528" s="115"/>
      <c r="J528" s="21"/>
      <c r="K528" s="21"/>
    </row>
    <row r="529" spans="4:11" x14ac:dyDescent="0.2">
      <c r="D529" s="115"/>
      <c r="E529" s="250"/>
      <c r="F529" s="115"/>
      <c r="J529" s="21"/>
      <c r="K529" s="21"/>
    </row>
    <row r="530" spans="4:11" x14ac:dyDescent="0.2">
      <c r="D530" s="115"/>
      <c r="E530" s="250"/>
      <c r="F530" s="115"/>
      <c r="J530" s="21"/>
      <c r="K530" s="21"/>
    </row>
    <row r="531" spans="4:11" x14ac:dyDescent="0.2">
      <c r="D531" s="115"/>
      <c r="E531" s="250"/>
      <c r="F531" s="115"/>
      <c r="J531" s="21"/>
      <c r="K531" s="21"/>
    </row>
    <row r="532" spans="4:11" x14ac:dyDescent="0.2">
      <c r="D532" s="115"/>
      <c r="E532" s="250"/>
      <c r="F532" s="115"/>
      <c r="J532" s="21"/>
      <c r="K532" s="21"/>
    </row>
    <row r="533" spans="4:11" x14ac:dyDescent="0.2">
      <c r="D533" s="115"/>
      <c r="E533" s="250"/>
      <c r="F533" s="115"/>
      <c r="J533" s="21"/>
      <c r="K533" s="21"/>
    </row>
    <row r="534" spans="4:11" x14ac:dyDescent="0.2">
      <c r="D534" s="115"/>
      <c r="E534" s="250"/>
      <c r="F534" s="115"/>
      <c r="J534" s="21"/>
      <c r="K534" s="21"/>
    </row>
    <row r="535" spans="4:11" x14ac:dyDescent="0.2">
      <c r="D535" s="115"/>
      <c r="E535" s="250"/>
      <c r="F535" s="115"/>
      <c r="J535" s="21"/>
      <c r="K535" s="21"/>
    </row>
    <row r="536" spans="4:11" x14ac:dyDescent="0.2">
      <c r="D536" s="115"/>
      <c r="E536" s="250"/>
      <c r="F536" s="115"/>
      <c r="J536" s="21"/>
      <c r="K536" s="21"/>
    </row>
    <row r="537" spans="4:11" x14ac:dyDescent="0.2">
      <c r="D537" s="115"/>
      <c r="E537" s="250"/>
      <c r="F537" s="115"/>
      <c r="J537" s="21"/>
      <c r="K537" s="21"/>
    </row>
    <row r="538" spans="4:11" x14ac:dyDescent="0.2">
      <c r="D538" s="115"/>
      <c r="E538" s="250"/>
      <c r="F538" s="115"/>
      <c r="J538" s="21"/>
      <c r="K538" s="21"/>
    </row>
    <row r="539" spans="4:11" x14ac:dyDescent="0.2">
      <c r="D539" s="115"/>
      <c r="E539" s="250"/>
      <c r="F539" s="115"/>
      <c r="J539" s="21"/>
      <c r="K539" s="21"/>
    </row>
    <row r="540" spans="4:11" x14ac:dyDescent="0.2">
      <c r="D540" s="115"/>
      <c r="E540" s="250"/>
      <c r="F540" s="115"/>
      <c r="J540" s="21"/>
      <c r="K540" s="21"/>
    </row>
    <row r="541" spans="4:11" x14ac:dyDescent="0.2">
      <c r="D541" s="115"/>
      <c r="E541" s="250"/>
      <c r="F541" s="115"/>
      <c r="J541" s="21"/>
      <c r="K541" s="21"/>
    </row>
    <row r="542" spans="4:11" x14ac:dyDescent="0.2">
      <c r="D542" s="115"/>
      <c r="E542" s="250"/>
      <c r="F542" s="115"/>
      <c r="J542" s="21"/>
      <c r="K542" s="21"/>
    </row>
    <row r="543" spans="4:11" x14ac:dyDescent="0.2">
      <c r="D543" s="115"/>
      <c r="E543" s="250"/>
      <c r="F543" s="115"/>
      <c r="J543" s="21"/>
      <c r="K543" s="21"/>
    </row>
    <row r="544" spans="4:11" x14ac:dyDescent="0.2">
      <c r="D544" s="115"/>
      <c r="E544" s="250"/>
      <c r="F544" s="115"/>
      <c r="J544" s="21"/>
      <c r="K544" s="21"/>
    </row>
    <row r="545" spans="4:11" x14ac:dyDescent="0.2">
      <c r="D545" s="115"/>
      <c r="E545" s="250"/>
      <c r="F545" s="115"/>
      <c r="J545" s="21"/>
      <c r="K545" s="21"/>
    </row>
    <row r="546" spans="4:11" x14ac:dyDescent="0.2">
      <c r="D546" s="115"/>
      <c r="E546" s="250"/>
      <c r="F546" s="115"/>
      <c r="J546" s="21"/>
      <c r="K546" s="21"/>
    </row>
    <row r="547" spans="4:11" x14ac:dyDescent="0.2">
      <c r="D547" s="115"/>
      <c r="E547" s="250"/>
      <c r="F547" s="115"/>
      <c r="J547" s="21"/>
      <c r="K547" s="21"/>
    </row>
    <row r="548" spans="4:11" x14ac:dyDescent="0.2">
      <c r="D548" s="115"/>
      <c r="E548" s="250"/>
      <c r="F548" s="115"/>
      <c r="J548" s="21"/>
      <c r="K548" s="21"/>
    </row>
    <row r="549" spans="4:11" x14ac:dyDescent="0.2">
      <c r="D549" s="115"/>
      <c r="E549" s="250"/>
      <c r="F549" s="115"/>
      <c r="J549" s="21"/>
      <c r="K549" s="21"/>
    </row>
    <row r="550" spans="4:11" x14ac:dyDescent="0.2">
      <c r="D550" s="115"/>
      <c r="E550" s="250"/>
      <c r="F550" s="115"/>
      <c r="J550" s="21"/>
      <c r="K550" s="21"/>
    </row>
    <row r="551" spans="4:11" x14ac:dyDescent="0.2">
      <c r="D551" s="115"/>
      <c r="E551" s="250"/>
      <c r="F551" s="115"/>
      <c r="J551" s="21"/>
      <c r="K551" s="21"/>
    </row>
    <row r="552" spans="4:11" x14ac:dyDescent="0.2">
      <c r="D552" s="115"/>
      <c r="E552" s="250"/>
      <c r="F552" s="115"/>
      <c r="J552" s="21"/>
      <c r="K552" s="21"/>
    </row>
    <row r="553" spans="4:11" x14ac:dyDescent="0.2">
      <c r="D553" s="115"/>
      <c r="E553" s="250"/>
      <c r="F553" s="115"/>
      <c r="J553" s="21"/>
      <c r="K553" s="21"/>
    </row>
    <row r="554" spans="4:11" x14ac:dyDescent="0.2">
      <c r="D554" s="115"/>
      <c r="E554" s="250"/>
      <c r="F554" s="115"/>
      <c r="J554" s="21"/>
      <c r="K554" s="21"/>
    </row>
    <row r="555" spans="4:11" x14ac:dyDescent="0.2">
      <c r="D555" s="115"/>
      <c r="E555" s="250"/>
      <c r="F555" s="115"/>
      <c r="J555" s="21"/>
      <c r="K555" s="21"/>
    </row>
    <row r="556" spans="4:11" x14ac:dyDescent="0.2">
      <c r="D556" s="115"/>
      <c r="E556" s="250"/>
      <c r="F556" s="115"/>
      <c r="J556" s="21"/>
      <c r="K556" s="21"/>
    </row>
    <row r="557" spans="4:11" x14ac:dyDescent="0.2">
      <c r="D557" s="115"/>
      <c r="E557" s="250"/>
      <c r="F557" s="115"/>
      <c r="J557" s="21"/>
      <c r="K557" s="21"/>
    </row>
    <row r="558" spans="4:11" x14ac:dyDescent="0.2">
      <c r="D558" s="115"/>
      <c r="E558" s="250"/>
      <c r="F558" s="115"/>
      <c r="J558" s="21"/>
      <c r="K558" s="21"/>
    </row>
    <row r="559" spans="4:11" x14ac:dyDescent="0.2">
      <c r="D559" s="115"/>
      <c r="E559" s="250"/>
      <c r="F559" s="115"/>
      <c r="J559" s="21"/>
      <c r="K559" s="21"/>
    </row>
    <row r="560" spans="4:11" x14ac:dyDescent="0.2">
      <c r="D560" s="115"/>
      <c r="E560" s="250"/>
      <c r="F560" s="115"/>
      <c r="J560" s="21"/>
      <c r="K560" s="21"/>
    </row>
    <row r="561" spans="4:11" x14ac:dyDescent="0.2">
      <c r="D561" s="115"/>
      <c r="E561" s="250"/>
      <c r="F561" s="115"/>
      <c r="J561" s="21"/>
      <c r="K561" s="21"/>
    </row>
    <row r="562" spans="4:11" x14ac:dyDescent="0.2">
      <c r="D562" s="115"/>
      <c r="E562" s="250"/>
      <c r="F562" s="115"/>
      <c r="J562" s="21"/>
      <c r="K562" s="21"/>
    </row>
    <row r="563" spans="4:11" x14ac:dyDescent="0.2">
      <c r="D563" s="115"/>
      <c r="E563" s="250"/>
      <c r="F563" s="115"/>
      <c r="J563" s="21"/>
      <c r="K563" s="21"/>
    </row>
    <row r="564" spans="4:11" x14ac:dyDescent="0.2">
      <c r="D564" s="115"/>
      <c r="E564" s="250"/>
      <c r="F564" s="115"/>
      <c r="J564" s="21"/>
      <c r="K564" s="21"/>
    </row>
    <row r="565" spans="4:11" x14ac:dyDescent="0.2">
      <c r="D565" s="115"/>
      <c r="E565" s="250"/>
      <c r="F565" s="115"/>
      <c r="J565" s="21"/>
      <c r="K565" s="21"/>
    </row>
    <row r="566" spans="4:11" x14ac:dyDescent="0.2">
      <c r="D566" s="115"/>
      <c r="E566" s="250"/>
      <c r="F566" s="115"/>
      <c r="J566" s="21"/>
      <c r="K566" s="21"/>
    </row>
    <row r="567" spans="4:11" x14ac:dyDescent="0.2">
      <c r="D567" s="115"/>
      <c r="E567" s="250"/>
      <c r="F567" s="115"/>
      <c r="J567" s="21"/>
      <c r="K567" s="21"/>
    </row>
    <row r="568" spans="4:11" x14ac:dyDescent="0.2">
      <c r="D568" s="115"/>
      <c r="E568" s="250"/>
      <c r="F568" s="115"/>
      <c r="J568" s="21"/>
      <c r="K568" s="21"/>
    </row>
    <row r="569" spans="4:11" x14ac:dyDescent="0.2">
      <c r="D569" s="115"/>
      <c r="E569" s="250"/>
      <c r="F569" s="115"/>
      <c r="J569" s="21"/>
      <c r="K569" s="21"/>
    </row>
    <row r="570" spans="4:11" x14ac:dyDescent="0.2">
      <c r="D570" s="115"/>
      <c r="E570" s="250"/>
      <c r="F570" s="115"/>
      <c r="J570" s="21"/>
      <c r="K570" s="21"/>
    </row>
    <row r="571" spans="4:11" x14ac:dyDescent="0.2">
      <c r="D571" s="115"/>
      <c r="E571" s="250"/>
      <c r="F571" s="115"/>
      <c r="J571" s="21"/>
      <c r="K571" s="21"/>
    </row>
    <row r="572" spans="4:11" x14ac:dyDescent="0.2">
      <c r="D572" s="115"/>
      <c r="E572" s="250"/>
      <c r="F572" s="115"/>
      <c r="J572" s="21"/>
      <c r="K572" s="21"/>
    </row>
    <row r="573" spans="4:11" x14ac:dyDescent="0.2">
      <c r="D573" s="115"/>
      <c r="E573" s="250"/>
      <c r="F573" s="115"/>
      <c r="J573" s="21"/>
      <c r="K573" s="21"/>
    </row>
    <row r="574" spans="4:11" x14ac:dyDescent="0.2">
      <c r="D574" s="115"/>
      <c r="E574" s="250"/>
      <c r="F574" s="115"/>
      <c r="J574" s="21"/>
      <c r="K574" s="21"/>
    </row>
    <row r="575" spans="4:11" x14ac:dyDescent="0.2">
      <c r="D575" s="115"/>
      <c r="E575" s="250"/>
      <c r="F575" s="115"/>
      <c r="J575" s="21"/>
      <c r="K575" s="21"/>
    </row>
    <row r="576" spans="4:11" x14ac:dyDescent="0.2">
      <c r="D576" s="115"/>
      <c r="E576" s="250"/>
      <c r="F576" s="115"/>
      <c r="J576" s="21"/>
      <c r="K576" s="21"/>
    </row>
    <row r="577" spans="4:11" x14ac:dyDescent="0.2">
      <c r="D577" s="115"/>
      <c r="E577" s="250"/>
      <c r="F577" s="115"/>
      <c r="J577" s="21"/>
      <c r="K577" s="21"/>
    </row>
    <row r="578" spans="4:11" x14ac:dyDescent="0.2">
      <c r="D578" s="115"/>
      <c r="E578" s="250"/>
      <c r="F578" s="115"/>
      <c r="J578" s="21"/>
      <c r="K578" s="21"/>
    </row>
    <row r="579" spans="4:11" x14ac:dyDescent="0.2">
      <c r="D579" s="115"/>
      <c r="E579" s="250"/>
      <c r="F579" s="115"/>
      <c r="J579" s="21"/>
      <c r="K579" s="21"/>
    </row>
    <row r="580" spans="4:11" x14ac:dyDescent="0.2">
      <c r="D580" s="115"/>
      <c r="E580" s="250"/>
      <c r="F580" s="115"/>
      <c r="J580" s="21"/>
      <c r="K580" s="21"/>
    </row>
    <row r="581" spans="4:11" x14ac:dyDescent="0.2">
      <c r="D581" s="115"/>
      <c r="E581" s="250"/>
      <c r="F581" s="115"/>
      <c r="J581" s="21"/>
      <c r="K581" s="21"/>
    </row>
    <row r="582" spans="4:11" x14ac:dyDescent="0.2">
      <c r="D582" s="115"/>
      <c r="E582" s="250"/>
      <c r="F582" s="115"/>
      <c r="J582" s="21"/>
      <c r="K582" s="21"/>
    </row>
    <row r="583" spans="4:11" x14ac:dyDescent="0.2">
      <c r="D583" s="115"/>
      <c r="E583" s="250"/>
      <c r="F583" s="115"/>
      <c r="J583" s="21"/>
      <c r="K583" s="21"/>
    </row>
    <row r="584" spans="4:11" x14ac:dyDescent="0.2">
      <c r="D584" s="115"/>
      <c r="E584" s="250"/>
      <c r="F584" s="115"/>
      <c r="J584" s="21"/>
      <c r="K584" s="21"/>
    </row>
    <row r="585" spans="4:11" x14ac:dyDescent="0.2">
      <c r="D585" s="115"/>
      <c r="E585" s="250"/>
      <c r="F585" s="115"/>
      <c r="J585" s="21"/>
      <c r="K585" s="21"/>
    </row>
    <row r="586" spans="4:11" x14ac:dyDescent="0.2">
      <c r="D586" s="115"/>
      <c r="E586" s="250"/>
      <c r="F586" s="115"/>
      <c r="J586" s="21"/>
      <c r="K586" s="21"/>
    </row>
    <row r="587" spans="4:11" x14ac:dyDescent="0.2">
      <c r="D587" s="115"/>
      <c r="E587" s="250"/>
      <c r="F587" s="115"/>
      <c r="J587" s="21"/>
      <c r="K587" s="21"/>
    </row>
    <row r="588" spans="4:11" x14ac:dyDescent="0.2">
      <c r="D588" s="115"/>
      <c r="E588" s="250"/>
      <c r="F588" s="115"/>
      <c r="J588" s="21"/>
      <c r="K588" s="21"/>
    </row>
    <row r="589" spans="4:11" x14ac:dyDescent="0.2">
      <c r="D589" s="115"/>
      <c r="E589" s="250"/>
      <c r="F589" s="115"/>
      <c r="J589" s="21"/>
      <c r="K589" s="21"/>
    </row>
    <row r="590" spans="4:11" x14ac:dyDescent="0.2">
      <c r="D590" s="115"/>
      <c r="E590" s="250"/>
      <c r="F590" s="115"/>
      <c r="J590" s="21"/>
      <c r="K590" s="21"/>
    </row>
    <row r="591" spans="4:11" x14ac:dyDescent="0.2">
      <c r="D591" s="115"/>
      <c r="E591" s="250"/>
      <c r="F591" s="115"/>
      <c r="J591" s="21"/>
      <c r="K591" s="21"/>
    </row>
    <row r="592" spans="4:11" x14ac:dyDescent="0.2">
      <c r="D592" s="115"/>
      <c r="E592" s="250"/>
      <c r="F592" s="115"/>
      <c r="J592" s="21"/>
      <c r="K592" s="21"/>
    </row>
    <row r="593" spans="4:11" x14ac:dyDescent="0.2">
      <c r="D593" s="115"/>
      <c r="E593" s="250"/>
      <c r="F593" s="115"/>
      <c r="J593" s="21"/>
      <c r="K593" s="21"/>
    </row>
    <row r="594" spans="4:11" x14ac:dyDescent="0.2">
      <c r="D594" s="115"/>
      <c r="E594" s="250"/>
      <c r="F594" s="115"/>
      <c r="J594" s="21"/>
      <c r="K594" s="21"/>
    </row>
    <row r="595" spans="4:11" x14ac:dyDescent="0.2">
      <c r="D595" s="115"/>
      <c r="E595" s="250"/>
      <c r="F595" s="115"/>
      <c r="J595" s="21"/>
      <c r="K595" s="21"/>
    </row>
    <row r="596" spans="4:11" x14ac:dyDescent="0.2">
      <c r="D596" s="115"/>
      <c r="E596" s="250"/>
      <c r="F596" s="115"/>
      <c r="J596" s="21"/>
      <c r="K596" s="21"/>
    </row>
    <row r="597" spans="4:11" x14ac:dyDescent="0.2">
      <c r="D597" s="115"/>
      <c r="E597" s="250"/>
      <c r="F597" s="115"/>
      <c r="J597" s="21"/>
      <c r="K597" s="21"/>
    </row>
    <row r="598" spans="4:11" x14ac:dyDescent="0.2">
      <c r="D598" s="115"/>
      <c r="E598" s="250"/>
      <c r="F598" s="115"/>
      <c r="J598" s="21"/>
      <c r="K598" s="21"/>
    </row>
    <row r="599" spans="4:11" x14ac:dyDescent="0.2">
      <c r="D599" s="115"/>
      <c r="E599" s="250"/>
      <c r="F599" s="115"/>
      <c r="J599" s="21"/>
      <c r="K599" s="21"/>
    </row>
    <row r="600" spans="4:11" x14ac:dyDescent="0.2">
      <c r="D600" s="115"/>
      <c r="E600" s="250"/>
      <c r="F600" s="115"/>
      <c r="J600" s="21"/>
      <c r="K600" s="21"/>
    </row>
    <row r="601" spans="4:11" x14ac:dyDescent="0.2">
      <c r="D601" s="115"/>
      <c r="E601" s="250"/>
      <c r="F601" s="115"/>
      <c r="J601" s="21"/>
      <c r="K601" s="21"/>
    </row>
    <row r="602" spans="4:11" x14ac:dyDescent="0.2">
      <c r="D602" s="115"/>
      <c r="E602" s="250"/>
      <c r="F602" s="115"/>
      <c r="J602" s="21"/>
      <c r="K602" s="21"/>
    </row>
    <row r="603" spans="4:11" x14ac:dyDescent="0.2">
      <c r="D603" s="115"/>
      <c r="E603" s="250"/>
      <c r="F603" s="115"/>
      <c r="J603" s="21"/>
      <c r="K603" s="21"/>
    </row>
    <row r="604" spans="4:11" x14ac:dyDescent="0.2">
      <c r="D604" s="115"/>
      <c r="E604" s="250"/>
      <c r="F604" s="115"/>
      <c r="J604" s="21"/>
      <c r="K604" s="21"/>
    </row>
    <row r="605" spans="4:11" x14ac:dyDescent="0.2">
      <c r="D605" s="115"/>
      <c r="E605" s="250"/>
      <c r="F605" s="115"/>
      <c r="J605" s="21"/>
      <c r="K605" s="21"/>
    </row>
    <row r="606" spans="4:11" x14ac:dyDescent="0.2">
      <c r="D606" s="115"/>
      <c r="E606" s="250"/>
      <c r="F606" s="115"/>
      <c r="J606" s="21"/>
      <c r="K606" s="21"/>
    </row>
    <row r="607" spans="4:11" x14ac:dyDescent="0.2">
      <c r="D607" s="115"/>
      <c r="E607" s="250"/>
      <c r="F607" s="115"/>
      <c r="J607" s="21"/>
      <c r="K607" s="21"/>
    </row>
    <row r="608" spans="4:11" x14ac:dyDescent="0.2">
      <c r="D608" s="115"/>
      <c r="E608" s="250"/>
      <c r="F608" s="115"/>
      <c r="J608" s="21"/>
      <c r="K608" s="21"/>
    </row>
    <row r="609" spans="4:11" x14ac:dyDescent="0.2">
      <c r="D609" s="115"/>
      <c r="E609" s="250"/>
      <c r="F609" s="115"/>
      <c r="J609" s="21"/>
      <c r="K609" s="21"/>
    </row>
    <row r="610" spans="4:11" x14ac:dyDescent="0.2">
      <c r="D610" s="115"/>
      <c r="E610" s="250"/>
      <c r="F610" s="115"/>
      <c r="J610" s="21"/>
      <c r="K610" s="21"/>
    </row>
    <row r="611" spans="4:11" x14ac:dyDescent="0.2">
      <c r="D611" s="115"/>
      <c r="E611" s="250"/>
      <c r="F611" s="115"/>
      <c r="J611" s="21"/>
      <c r="K611" s="21"/>
    </row>
    <row r="612" spans="4:11" x14ac:dyDescent="0.2">
      <c r="D612" s="115"/>
      <c r="E612" s="250"/>
      <c r="F612" s="115"/>
      <c r="J612" s="21"/>
      <c r="K612" s="21"/>
    </row>
    <row r="613" spans="4:11" x14ac:dyDescent="0.2">
      <c r="D613" s="115"/>
      <c r="E613" s="250"/>
      <c r="F613" s="115"/>
      <c r="J613" s="21"/>
      <c r="K613" s="21"/>
    </row>
    <row r="614" spans="4:11" x14ac:dyDescent="0.2">
      <c r="D614" s="115"/>
      <c r="E614" s="250"/>
      <c r="F614" s="115"/>
      <c r="J614" s="21"/>
      <c r="K614" s="21"/>
    </row>
    <row r="615" spans="4:11" x14ac:dyDescent="0.2">
      <c r="D615" s="115"/>
      <c r="E615" s="250"/>
      <c r="F615" s="115"/>
      <c r="J615" s="21"/>
      <c r="K615" s="21"/>
    </row>
    <row r="616" spans="4:11" x14ac:dyDescent="0.2">
      <c r="D616" s="115"/>
      <c r="E616" s="250"/>
      <c r="F616" s="115"/>
      <c r="J616" s="21"/>
      <c r="K616" s="21"/>
    </row>
    <row r="617" spans="4:11" x14ac:dyDescent="0.2">
      <c r="D617" s="115"/>
      <c r="E617" s="250"/>
      <c r="F617" s="115"/>
      <c r="J617" s="21"/>
      <c r="K617" s="21"/>
    </row>
    <row r="618" spans="4:11" x14ac:dyDescent="0.2">
      <c r="D618" s="115"/>
      <c r="E618" s="250"/>
      <c r="F618" s="115"/>
      <c r="J618" s="21"/>
      <c r="K618" s="21"/>
    </row>
    <row r="619" spans="4:11" x14ac:dyDescent="0.2">
      <c r="D619" s="115"/>
      <c r="E619" s="250"/>
      <c r="F619" s="115"/>
      <c r="J619" s="21"/>
      <c r="K619" s="21"/>
    </row>
    <row r="620" spans="4:11" x14ac:dyDescent="0.2">
      <c r="D620" s="115"/>
      <c r="E620" s="250"/>
      <c r="F620" s="115"/>
      <c r="J620" s="21"/>
      <c r="K620" s="21"/>
    </row>
    <row r="621" spans="4:11" x14ac:dyDescent="0.2">
      <c r="D621" s="115"/>
      <c r="E621" s="250"/>
      <c r="F621" s="115"/>
      <c r="J621" s="21"/>
      <c r="K621" s="21"/>
    </row>
    <row r="622" spans="4:11" x14ac:dyDescent="0.2">
      <c r="D622" s="115"/>
      <c r="E622" s="250"/>
      <c r="F622" s="115"/>
      <c r="J622" s="21"/>
      <c r="K622" s="21"/>
    </row>
    <row r="623" spans="4:11" x14ac:dyDescent="0.2">
      <c r="D623" s="115"/>
      <c r="E623" s="250"/>
      <c r="F623" s="115"/>
      <c r="J623" s="21"/>
      <c r="K623" s="21"/>
    </row>
    <row r="624" spans="4:11" x14ac:dyDescent="0.2">
      <c r="D624" s="115"/>
      <c r="E624" s="250"/>
      <c r="F624" s="115"/>
      <c r="J624" s="21"/>
      <c r="K624" s="21"/>
    </row>
    <row r="625" spans="4:11" x14ac:dyDescent="0.2">
      <c r="D625" s="115"/>
      <c r="E625" s="250"/>
      <c r="F625" s="115"/>
      <c r="J625" s="21"/>
      <c r="K625" s="21"/>
    </row>
    <row r="626" spans="4:11" x14ac:dyDescent="0.2">
      <c r="D626" s="115"/>
      <c r="E626" s="250"/>
      <c r="F626" s="115"/>
      <c r="J626" s="21"/>
      <c r="K626" s="21"/>
    </row>
    <row r="627" spans="4:11" x14ac:dyDescent="0.2">
      <c r="D627" s="115"/>
      <c r="E627" s="250"/>
      <c r="F627" s="115"/>
      <c r="J627" s="21"/>
      <c r="K627" s="21"/>
    </row>
    <row r="628" spans="4:11" x14ac:dyDescent="0.2">
      <c r="D628" s="115"/>
      <c r="E628" s="250"/>
      <c r="F628" s="115"/>
      <c r="J628" s="21"/>
      <c r="K628" s="21"/>
    </row>
    <row r="629" spans="4:11" x14ac:dyDescent="0.2">
      <c r="D629" s="115"/>
      <c r="E629" s="250"/>
      <c r="F629" s="115"/>
      <c r="J629" s="21"/>
      <c r="K629" s="21"/>
    </row>
    <row r="630" spans="4:11" x14ac:dyDescent="0.2">
      <c r="D630" s="115"/>
      <c r="E630" s="250"/>
      <c r="F630" s="115"/>
      <c r="J630" s="21"/>
      <c r="K630" s="21"/>
    </row>
    <row r="631" spans="4:11" x14ac:dyDescent="0.2">
      <c r="D631" s="115"/>
      <c r="E631" s="250"/>
      <c r="F631" s="115"/>
      <c r="J631" s="21"/>
      <c r="K631" s="21"/>
    </row>
    <row r="632" spans="4:11" x14ac:dyDescent="0.2">
      <c r="D632" s="115"/>
      <c r="E632" s="250"/>
      <c r="F632" s="115"/>
      <c r="J632" s="21"/>
      <c r="K632" s="21"/>
    </row>
    <row r="633" spans="4:11" x14ac:dyDescent="0.2">
      <c r="D633" s="115"/>
      <c r="E633" s="250"/>
      <c r="F633" s="115"/>
      <c r="J633" s="21"/>
      <c r="K633" s="21"/>
    </row>
    <row r="634" spans="4:11" x14ac:dyDescent="0.2">
      <c r="D634" s="115"/>
      <c r="E634" s="250"/>
      <c r="F634" s="115"/>
      <c r="J634" s="21"/>
      <c r="K634" s="21"/>
    </row>
    <row r="635" spans="4:11" x14ac:dyDescent="0.2">
      <c r="D635" s="115"/>
      <c r="E635" s="250"/>
      <c r="F635" s="115"/>
      <c r="J635" s="21"/>
      <c r="K635" s="21"/>
    </row>
    <row r="636" spans="4:11" x14ac:dyDescent="0.2">
      <c r="D636" s="115"/>
      <c r="E636" s="250"/>
      <c r="F636" s="115"/>
      <c r="J636" s="21"/>
      <c r="K636" s="21"/>
    </row>
    <row r="637" spans="4:11" x14ac:dyDescent="0.2">
      <c r="D637" s="115"/>
      <c r="E637" s="250"/>
      <c r="F637" s="115"/>
      <c r="J637" s="21"/>
      <c r="K637" s="21"/>
    </row>
    <row r="638" spans="4:11" x14ac:dyDescent="0.2">
      <c r="D638" s="115"/>
      <c r="E638" s="250"/>
      <c r="F638" s="115"/>
      <c r="J638" s="21"/>
      <c r="K638" s="21"/>
    </row>
    <row r="639" spans="4:11" x14ac:dyDescent="0.2">
      <c r="D639" s="115"/>
      <c r="E639" s="250"/>
      <c r="F639" s="115"/>
      <c r="J639" s="21"/>
      <c r="K639" s="21"/>
    </row>
    <row r="640" spans="4:11" x14ac:dyDescent="0.2">
      <c r="D640" s="115"/>
      <c r="E640" s="250"/>
      <c r="F640" s="115"/>
      <c r="J640" s="21"/>
      <c r="K640" s="21"/>
    </row>
    <row r="641" spans="4:11" x14ac:dyDescent="0.2">
      <c r="D641" s="115"/>
      <c r="E641" s="250"/>
      <c r="F641" s="115"/>
      <c r="J641" s="21"/>
      <c r="K641" s="21"/>
    </row>
    <row r="642" spans="4:11" x14ac:dyDescent="0.2">
      <c r="D642" s="115"/>
      <c r="E642" s="250"/>
      <c r="F642" s="115"/>
      <c r="J642" s="21"/>
      <c r="K642" s="21"/>
    </row>
    <row r="643" spans="4:11" x14ac:dyDescent="0.2">
      <c r="D643" s="115"/>
      <c r="E643" s="250"/>
      <c r="F643" s="115"/>
      <c r="J643" s="21"/>
      <c r="K643" s="21"/>
    </row>
    <row r="644" spans="4:11" x14ac:dyDescent="0.2">
      <c r="D644" s="115"/>
      <c r="E644" s="250"/>
      <c r="F644" s="115"/>
      <c r="J644" s="21"/>
      <c r="K644" s="21"/>
    </row>
    <row r="645" spans="4:11" x14ac:dyDescent="0.2">
      <c r="D645" s="115"/>
      <c r="E645" s="250"/>
      <c r="F645" s="115"/>
      <c r="J645" s="21"/>
      <c r="K645" s="21"/>
    </row>
    <row r="646" spans="4:11" x14ac:dyDescent="0.2">
      <c r="D646" s="115"/>
      <c r="E646" s="250"/>
      <c r="F646" s="115"/>
      <c r="J646" s="21"/>
      <c r="K646" s="21"/>
    </row>
    <row r="647" spans="4:11" x14ac:dyDescent="0.2">
      <c r="D647" s="115"/>
      <c r="E647" s="250"/>
      <c r="F647" s="115"/>
      <c r="J647" s="21"/>
      <c r="K647" s="21"/>
    </row>
    <row r="648" spans="4:11" x14ac:dyDescent="0.2">
      <c r="D648" s="115"/>
      <c r="E648" s="250"/>
      <c r="F648" s="115"/>
      <c r="J648" s="21"/>
      <c r="K648" s="21"/>
    </row>
    <row r="649" spans="4:11" x14ac:dyDescent="0.2">
      <c r="D649" s="115"/>
      <c r="E649" s="250"/>
      <c r="F649" s="115"/>
      <c r="J649" s="21"/>
      <c r="K649" s="21"/>
    </row>
    <row r="650" spans="4:11" x14ac:dyDescent="0.2">
      <c r="D650" s="115"/>
      <c r="E650" s="250"/>
      <c r="F650" s="115"/>
      <c r="J650" s="21"/>
      <c r="K650" s="21"/>
    </row>
    <row r="651" spans="4:11" x14ac:dyDescent="0.2">
      <c r="D651" s="115"/>
      <c r="E651" s="250"/>
      <c r="F651" s="115"/>
      <c r="J651" s="21"/>
      <c r="K651" s="21"/>
    </row>
    <row r="652" spans="4:11" x14ac:dyDescent="0.2">
      <c r="D652" s="115"/>
      <c r="E652" s="250"/>
      <c r="F652" s="115"/>
      <c r="J652" s="21"/>
      <c r="K652" s="21"/>
    </row>
    <row r="653" spans="4:11" x14ac:dyDescent="0.2">
      <c r="D653" s="115"/>
      <c r="E653" s="250"/>
      <c r="F653" s="115"/>
      <c r="J653" s="21"/>
      <c r="K653" s="21"/>
    </row>
    <row r="654" spans="4:11" x14ac:dyDescent="0.2">
      <c r="D654" s="115"/>
      <c r="E654" s="250"/>
      <c r="F654" s="115"/>
      <c r="J654" s="21"/>
      <c r="K654" s="21"/>
    </row>
    <row r="655" spans="4:11" x14ac:dyDescent="0.2">
      <c r="D655" s="115"/>
      <c r="E655" s="250"/>
      <c r="F655" s="115"/>
      <c r="J655" s="21"/>
      <c r="K655" s="21"/>
    </row>
    <row r="656" spans="4:11" x14ac:dyDescent="0.2">
      <c r="D656" s="115"/>
      <c r="E656" s="250"/>
      <c r="F656" s="115"/>
      <c r="J656" s="21"/>
      <c r="K656" s="21"/>
    </row>
    <row r="657" spans="4:11" x14ac:dyDescent="0.2">
      <c r="D657" s="115"/>
      <c r="E657" s="250"/>
      <c r="F657" s="115"/>
      <c r="J657" s="21"/>
      <c r="K657" s="21"/>
    </row>
    <row r="658" spans="4:11" x14ac:dyDescent="0.2">
      <c r="D658" s="115"/>
      <c r="E658" s="250"/>
      <c r="F658" s="115"/>
      <c r="J658" s="21"/>
      <c r="K658" s="21"/>
    </row>
    <row r="659" spans="4:11" x14ac:dyDescent="0.2">
      <c r="D659" s="115"/>
      <c r="E659" s="250"/>
      <c r="F659" s="115"/>
      <c r="J659" s="21"/>
      <c r="K659" s="21"/>
    </row>
    <row r="660" spans="4:11" x14ac:dyDescent="0.2">
      <c r="D660" s="115"/>
      <c r="E660" s="250"/>
      <c r="F660" s="115"/>
      <c r="J660" s="21"/>
      <c r="K660" s="21"/>
    </row>
    <row r="661" spans="4:11" x14ac:dyDescent="0.2">
      <c r="D661" s="115"/>
      <c r="E661" s="250"/>
      <c r="F661" s="115"/>
      <c r="J661" s="21"/>
      <c r="K661" s="21"/>
    </row>
    <row r="662" spans="4:11" x14ac:dyDescent="0.2">
      <c r="D662" s="115"/>
      <c r="E662" s="250"/>
      <c r="F662" s="115"/>
      <c r="J662" s="21"/>
      <c r="K662" s="21"/>
    </row>
    <row r="663" spans="4:11" x14ac:dyDescent="0.2">
      <c r="D663" s="115"/>
      <c r="E663" s="250"/>
      <c r="F663" s="115"/>
      <c r="J663" s="21"/>
      <c r="K663" s="21"/>
    </row>
    <row r="664" spans="4:11" x14ac:dyDescent="0.2">
      <c r="D664" s="115"/>
      <c r="E664" s="250"/>
      <c r="F664" s="115"/>
      <c r="J664" s="21"/>
      <c r="K664" s="21"/>
    </row>
    <row r="665" spans="4:11" x14ac:dyDescent="0.2">
      <c r="D665" s="115"/>
      <c r="E665" s="250"/>
      <c r="F665" s="115"/>
      <c r="J665" s="21"/>
      <c r="K665" s="21"/>
    </row>
    <row r="666" spans="4:11" x14ac:dyDescent="0.2">
      <c r="D666" s="115"/>
      <c r="E666" s="250"/>
      <c r="F666" s="115"/>
      <c r="J666" s="21"/>
      <c r="K666" s="21"/>
    </row>
    <row r="667" spans="4:11" x14ac:dyDescent="0.2">
      <c r="D667" s="115"/>
      <c r="E667" s="250"/>
      <c r="F667" s="115"/>
      <c r="J667" s="21"/>
      <c r="K667" s="21"/>
    </row>
    <row r="668" spans="4:11" x14ac:dyDescent="0.2">
      <c r="D668" s="115"/>
      <c r="E668" s="250"/>
      <c r="F668" s="115"/>
      <c r="J668" s="21"/>
      <c r="K668" s="21"/>
    </row>
    <row r="669" spans="4:11" x14ac:dyDescent="0.2">
      <c r="D669" s="115"/>
      <c r="E669" s="250"/>
      <c r="F669" s="115"/>
      <c r="J669" s="21"/>
      <c r="K669" s="21"/>
    </row>
    <row r="670" spans="4:11" x14ac:dyDescent="0.2">
      <c r="D670" s="115"/>
      <c r="E670" s="250"/>
      <c r="F670" s="115"/>
      <c r="J670" s="21"/>
      <c r="K670" s="21"/>
    </row>
    <row r="671" spans="4:11" x14ac:dyDescent="0.2">
      <c r="D671" s="115"/>
      <c r="E671" s="250"/>
      <c r="F671" s="115"/>
      <c r="J671" s="21"/>
      <c r="K671" s="21"/>
    </row>
    <row r="672" spans="4:11" x14ac:dyDescent="0.2">
      <c r="D672" s="115"/>
      <c r="E672" s="250"/>
      <c r="F672" s="115"/>
      <c r="J672" s="21"/>
      <c r="K672" s="21"/>
    </row>
    <row r="673" spans="4:11" x14ac:dyDescent="0.2">
      <c r="D673" s="115"/>
      <c r="E673" s="250"/>
      <c r="F673" s="115"/>
      <c r="J673" s="21"/>
      <c r="K673" s="21"/>
    </row>
    <row r="674" spans="4:11" x14ac:dyDescent="0.2">
      <c r="D674" s="115"/>
      <c r="E674" s="250"/>
      <c r="F674" s="115"/>
      <c r="J674" s="21"/>
      <c r="K674" s="21"/>
    </row>
    <row r="675" spans="4:11" x14ac:dyDescent="0.2">
      <c r="D675" s="115"/>
      <c r="E675" s="250"/>
      <c r="F675" s="115"/>
      <c r="J675" s="21"/>
      <c r="K675" s="21"/>
    </row>
    <row r="676" spans="4:11" x14ac:dyDescent="0.2">
      <c r="D676" s="115"/>
      <c r="E676" s="250"/>
      <c r="F676" s="115"/>
      <c r="J676" s="21"/>
      <c r="K676" s="21"/>
    </row>
    <row r="677" spans="4:11" x14ac:dyDescent="0.2">
      <c r="D677" s="115"/>
      <c r="E677" s="250"/>
      <c r="F677" s="115"/>
      <c r="J677" s="21"/>
      <c r="K677" s="21"/>
    </row>
    <row r="678" spans="4:11" x14ac:dyDescent="0.2">
      <c r="D678" s="115"/>
      <c r="E678" s="250"/>
      <c r="F678" s="115"/>
      <c r="J678" s="21"/>
      <c r="K678" s="21"/>
    </row>
    <row r="679" spans="4:11" x14ac:dyDescent="0.2">
      <c r="D679" s="115"/>
      <c r="E679" s="250"/>
      <c r="F679" s="115"/>
      <c r="J679" s="21"/>
      <c r="K679" s="21"/>
    </row>
    <row r="680" spans="4:11" x14ac:dyDescent="0.2">
      <c r="D680" s="115"/>
      <c r="E680" s="250"/>
      <c r="F680" s="115"/>
      <c r="J680" s="21"/>
      <c r="K680" s="21"/>
    </row>
    <row r="681" spans="4:11" x14ac:dyDescent="0.2">
      <c r="D681" s="115"/>
      <c r="E681" s="250"/>
      <c r="F681" s="115"/>
      <c r="J681" s="21"/>
      <c r="K681" s="21"/>
    </row>
    <row r="682" spans="4:11" x14ac:dyDescent="0.2">
      <c r="D682" s="115"/>
      <c r="E682" s="250"/>
      <c r="F682" s="115"/>
      <c r="J682" s="21"/>
      <c r="K682" s="21"/>
    </row>
    <row r="683" spans="4:11" x14ac:dyDescent="0.2">
      <c r="D683" s="115"/>
      <c r="E683" s="250"/>
      <c r="F683" s="115"/>
      <c r="J683" s="21"/>
      <c r="K683" s="21"/>
    </row>
    <row r="684" spans="4:11" x14ac:dyDescent="0.2">
      <c r="D684" s="115"/>
      <c r="E684" s="250"/>
      <c r="F684" s="115"/>
      <c r="J684" s="21"/>
      <c r="K684" s="21"/>
    </row>
    <row r="685" spans="4:11" x14ac:dyDescent="0.2">
      <c r="D685" s="115"/>
      <c r="E685" s="250"/>
      <c r="F685" s="115"/>
      <c r="J685" s="21"/>
      <c r="K685" s="21"/>
    </row>
    <row r="686" spans="4:11" x14ac:dyDescent="0.2">
      <c r="D686" s="115"/>
      <c r="E686" s="250"/>
      <c r="F686" s="115"/>
      <c r="J686" s="21"/>
      <c r="K686" s="21"/>
    </row>
    <row r="687" spans="4:11" x14ac:dyDescent="0.2">
      <c r="D687" s="115"/>
      <c r="E687" s="250"/>
      <c r="F687" s="115"/>
      <c r="J687" s="21"/>
      <c r="K687" s="21"/>
    </row>
    <row r="688" spans="4:11" x14ac:dyDescent="0.2">
      <c r="D688" s="115"/>
      <c r="E688" s="250"/>
      <c r="F688" s="115"/>
      <c r="J688" s="21"/>
      <c r="K688" s="21"/>
    </row>
    <row r="689" spans="4:11" x14ac:dyDescent="0.2">
      <c r="D689" s="115"/>
      <c r="E689" s="250"/>
      <c r="F689" s="115"/>
      <c r="J689" s="21"/>
      <c r="K689" s="21"/>
    </row>
    <row r="690" spans="4:11" x14ac:dyDescent="0.2">
      <c r="D690" s="115"/>
      <c r="E690" s="250"/>
      <c r="F690" s="115"/>
      <c r="J690" s="21"/>
      <c r="K690" s="21"/>
    </row>
    <row r="691" spans="4:11" x14ac:dyDescent="0.2">
      <c r="D691" s="115"/>
      <c r="E691" s="250"/>
      <c r="F691" s="115"/>
      <c r="J691" s="21"/>
      <c r="K691" s="21"/>
    </row>
    <row r="692" spans="4:11" x14ac:dyDescent="0.2">
      <c r="D692" s="115"/>
      <c r="E692" s="250"/>
      <c r="F692" s="115"/>
      <c r="J692" s="21"/>
      <c r="K692" s="21"/>
    </row>
    <row r="693" spans="4:11" x14ac:dyDescent="0.2">
      <c r="D693" s="115"/>
      <c r="E693" s="250"/>
      <c r="F693" s="115"/>
      <c r="J693" s="21"/>
      <c r="K693" s="21"/>
    </row>
    <row r="694" spans="4:11" x14ac:dyDescent="0.2">
      <c r="D694" s="115"/>
      <c r="E694" s="250"/>
      <c r="F694" s="115"/>
      <c r="J694" s="21"/>
      <c r="K694" s="21"/>
    </row>
    <row r="695" spans="4:11" x14ac:dyDescent="0.2">
      <c r="D695" s="115"/>
      <c r="E695" s="250"/>
      <c r="F695" s="115"/>
      <c r="J695" s="21"/>
      <c r="K695" s="21"/>
    </row>
    <row r="696" spans="4:11" x14ac:dyDescent="0.2">
      <c r="D696" s="115"/>
      <c r="E696" s="250"/>
      <c r="F696" s="115"/>
      <c r="J696" s="21"/>
      <c r="K696" s="21"/>
    </row>
    <row r="697" spans="4:11" x14ac:dyDescent="0.2">
      <c r="D697" s="115"/>
      <c r="E697" s="250"/>
      <c r="F697" s="115"/>
      <c r="J697" s="21"/>
      <c r="K697" s="21"/>
    </row>
    <row r="698" spans="4:11" x14ac:dyDescent="0.2">
      <c r="D698" s="115"/>
      <c r="E698" s="250"/>
      <c r="F698" s="115"/>
      <c r="J698" s="21"/>
      <c r="K698" s="21"/>
    </row>
    <row r="699" spans="4:11" x14ac:dyDescent="0.2">
      <c r="D699" s="115"/>
      <c r="E699" s="250"/>
      <c r="F699" s="115"/>
      <c r="J699" s="21"/>
      <c r="K699" s="21"/>
    </row>
    <row r="700" spans="4:11" x14ac:dyDescent="0.2">
      <c r="D700" s="115"/>
      <c r="E700" s="250"/>
      <c r="F700" s="115"/>
      <c r="J700" s="21"/>
      <c r="K700" s="21"/>
    </row>
    <row r="701" spans="4:11" x14ac:dyDescent="0.2">
      <c r="D701" s="115"/>
      <c r="E701" s="250"/>
      <c r="F701" s="115"/>
      <c r="J701" s="21"/>
      <c r="K701" s="21"/>
    </row>
    <row r="702" spans="4:11" x14ac:dyDescent="0.2">
      <c r="D702" s="115"/>
      <c r="E702" s="250"/>
      <c r="F702" s="115"/>
      <c r="J702" s="21"/>
      <c r="K702" s="21"/>
    </row>
    <row r="703" spans="4:11" x14ac:dyDescent="0.2">
      <c r="D703" s="115"/>
      <c r="E703" s="250"/>
      <c r="F703" s="115"/>
      <c r="J703" s="21"/>
      <c r="K703" s="21"/>
    </row>
    <row r="704" spans="4:11" x14ac:dyDescent="0.2">
      <c r="D704" s="115"/>
      <c r="E704" s="250"/>
      <c r="F704" s="115"/>
      <c r="J704" s="21"/>
      <c r="K704" s="21"/>
    </row>
    <row r="705" spans="4:11" x14ac:dyDescent="0.2">
      <c r="D705" s="115"/>
      <c r="E705" s="250"/>
      <c r="F705" s="115"/>
      <c r="J705" s="21"/>
      <c r="K705" s="21"/>
    </row>
    <row r="706" spans="4:11" x14ac:dyDescent="0.2">
      <c r="D706" s="115"/>
      <c r="E706" s="250"/>
      <c r="F706" s="115"/>
      <c r="J706" s="21"/>
      <c r="K706" s="21"/>
    </row>
    <row r="707" spans="4:11" x14ac:dyDescent="0.2">
      <c r="D707" s="115"/>
      <c r="E707" s="250"/>
      <c r="F707" s="115"/>
      <c r="J707" s="21"/>
      <c r="K707" s="21"/>
    </row>
    <row r="708" spans="4:11" x14ac:dyDescent="0.2">
      <c r="D708" s="115"/>
      <c r="E708" s="250"/>
      <c r="F708" s="115"/>
      <c r="J708" s="21"/>
      <c r="K708" s="21"/>
    </row>
    <row r="709" spans="4:11" x14ac:dyDescent="0.2">
      <c r="D709" s="115"/>
      <c r="E709" s="250"/>
      <c r="F709" s="115"/>
      <c r="J709" s="21"/>
      <c r="K709" s="21"/>
    </row>
    <row r="710" spans="4:11" x14ac:dyDescent="0.2">
      <c r="D710" s="115"/>
      <c r="E710" s="250"/>
      <c r="F710" s="115"/>
      <c r="J710" s="21"/>
      <c r="K710" s="21"/>
    </row>
    <row r="711" spans="4:11" x14ac:dyDescent="0.2">
      <c r="D711" s="115"/>
      <c r="E711" s="250"/>
      <c r="F711" s="115"/>
      <c r="J711" s="21"/>
      <c r="K711" s="21"/>
    </row>
    <row r="712" spans="4:11" x14ac:dyDescent="0.2">
      <c r="D712" s="115"/>
      <c r="E712" s="250"/>
      <c r="F712" s="115"/>
      <c r="J712" s="21"/>
      <c r="K712" s="21"/>
    </row>
    <row r="713" spans="4:11" x14ac:dyDescent="0.2">
      <c r="D713" s="115"/>
      <c r="E713" s="250"/>
      <c r="F713" s="115"/>
      <c r="J713" s="21"/>
      <c r="K713" s="21"/>
    </row>
    <row r="714" spans="4:11" x14ac:dyDescent="0.2">
      <c r="D714" s="115"/>
      <c r="E714" s="250"/>
      <c r="F714" s="115"/>
      <c r="J714" s="21"/>
      <c r="K714" s="21"/>
    </row>
    <row r="715" spans="4:11" x14ac:dyDescent="0.2">
      <c r="D715" s="115"/>
      <c r="E715" s="250"/>
      <c r="F715" s="115"/>
      <c r="J715" s="21"/>
      <c r="K715" s="21"/>
    </row>
    <row r="716" spans="4:11" x14ac:dyDescent="0.2">
      <c r="D716" s="115"/>
      <c r="E716" s="250"/>
      <c r="F716" s="115"/>
      <c r="J716" s="21"/>
      <c r="K716" s="21"/>
    </row>
    <row r="717" spans="4:11" x14ac:dyDescent="0.2">
      <c r="D717" s="115"/>
      <c r="E717" s="250"/>
      <c r="F717" s="115"/>
      <c r="J717" s="21"/>
      <c r="K717" s="21"/>
    </row>
    <row r="718" spans="4:11" x14ac:dyDescent="0.2">
      <c r="D718" s="115"/>
      <c r="E718" s="250"/>
      <c r="F718" s="115"/>
      <c r="J718" s="21"/>
      <c r="K718" s="21"/>
    </row>
    <row r="719" spans="4:11" x14ac:dyDescent="0.2">
      <c r="D719" s="115"/>
      <c r="E719" s="250"/>
      <c r="F719" s="115"/>
      <c r="J719" s="21"/>
      <c r="K719" s="21"/>
    </row>
    <row r="720" spans="4:11" x14ac:dyDescent="0.2">
      <c r="D720" s="115"/>
      <c r="E720" s="250"/>
      <c r="F720" s="115"/>
      <c r="J720" s="21"/>
      <c r="K720" s="21"/>
    </row>
    <row r="721" spans="4:11" x14ac:dyDescent="0.2">
      <c r="D721" s="115"/>
      <c r="E721" s="250"/>
      <c r="F721" s="115"/>
      <c r="J721" s="21"/>
      <c r="K721" s="21"/>
    </row>
    <row r="722" spans="4:11" x14ac:dyDescent="0.2">
      <c r="D722" s="115"/>
      <c r="E722" s="250"/>
      <c r="F722" s="115"/>
      <c r="J722" s="21"/>
      <c r="K722" s="21"/>
    </row>
    <row r="723" spans="4:11" x14ac:dyDescent="0.2">
      <c r="D723" s="115"/>
      <c r="E723" s="250"/>
      <c r="F723" s="115"/>
      <c r="J723" s="21"/>
      <c r="K723" s="21"/>
    </row>
    <row r="724" spans="4:11" x14ac:dyDescent="0.2">
      <c r="D724" s="115"/>
      <c r="E724" s="250"/>
      <c r="F724" s="115"/>
      <c r="J724" s="21"/>
      <c r="K724" s="21"/>
    </row>
    <row r="725" spans="4:11" x14ac:dyDescent="0.2">
      <c r="D725" s="115"/>
      <c r="E725" s="250"/>
      <c r="F725" s="115"/>
      <c r="J725" s="21"/>
      <c r="K725" s="21"/>
    </row>
    <row r="726" spans="4:11" x14ac:dyDescent="0.2">
      <c r="D726" s="115"/>
      <c r="E726" s="250"/>
      <c r="F726" s="115"/>
      <c r="J726" s="21"/>
      <c r="K726" s="21"/>
    </row>
    <row r="727" spans="4:11" x14ac:dyDescent="0.2">
      <c r="D727" s="115"/>
      <c r="E727" s="250"/>
      <c r="F727" s="115"/>
      <c r="J727" s="21"/>
      <c r="K727" s="21"/>
    </row>
    <row r="728" spans="4:11" x14ac:dyDescent="0.2">
      <c r="D728" s="115"/>
      <c r="E728" s="250"/>
      <c r="F728" s="115"/>
      <c r="J728" s="21"/>
      <c r="K728" s="21"/>
    </row>
    <row r="729" spans="4:11" x14ac:dyDescent="0.2">
      <c r="D729" s="115"/>
      <c r="E729" s="250"/>
      <c r="F729" s="115"/>
      <c r="J729" s="21"/>
      <c r="K729" s="21"/>
    </row>
    <row r="730" spans="4:11" x14ac:dyDescent="0.2">
      <c r="D730" s="115"/>
      <c r="E730" s="250"/>
      <c r="F730" s="115"/>
      <c r="J730" s="21"/>
      <c r="K730" s="21"/>
    </row>
    <row r="731" spans="4:11" x14ac:dyDescent="0.2">
      <c r="D731" s="115"/>
      <c r="E731" s="250"/>
      <c r="F731" s="115"/>
      <c r="J731" s="21"/>
      <c r="K731" s="21"/>
    </row>
    <row r="732" spans="4:11" x14ac:dyDescent="0.2">
      <c r="D732" s="115"/>
      <c r="E732" s="250"/>
      <c r="F732" s="115"/>
      <c r="J732" s="21"/>
      <c r="K732" s="21"/>
    </row>
    <row r="733" spans="4:11" x14ac:dyDescent="0.2">
      <c r="D733" s="115"/>
      <c r="E733" s="250"/>
      <c r="F733" s="115"/>
      <c r="J733" s="21"/>
      <c r="K733" s="21"/>
    </row>
    <row r="734" spans="4:11" x14ac:dyDescent="0.2">
      <c r="D734" s="115"/>
      <c r="E734" s="250"/>
      <c r="F734" s="115"/>
      <c r="J734" s="21"/>
      <c r="K734" s="21"/>
    </row>
    <row r="735" spans="4:11" x14ac:dyDescent="0.2">
      <c r="D735" s="115"/>
      <c r="E735" s="250"/>
      <c r="F735" s="115"/>
      <c r="J735" s="21"/>
      <c r="K735" s="21"/>
    </row>
    <row r="736" spans="4:11" x14ac:dyDescent="0.2">
      <c r="D736" s="115"/>
      <c r="E736" s="250"/>
      <c r="F736" s="115"/>
      <c r="J736" s="21"/>
      <c r="K736" s="21"/>
    </row>
    <row r="737" spans="4:11" x14ac:dyDescent="0.2">
      <c r="D737" s="115"/>
      <c r="E737" s="250"/>
      <c r="F737" s="115"/>
      <c r="J737" s="21"/>
      <c r="K737" s="21"/>
    </row>
    <row r="738" spans="4:11" x14ac:dyDescent="0.2">
      <c r="D738" s="115"/>
      <c r="E738" s="250"/>
      <c r="F738" s="115"/>
      <c r="J738" s="21"/>
      <c r="K738" s="21"/>
    </row>
    <row r="739" spans="4:11" x14ac:dyDescent="0.2">
      <c r="D739" s="115"/>
      <c r="E739" s="250"/>
      <c r="F739" s="115"/>
      <c r="J739" s="21"/>
      <c r="K739" s="21"/>
    </row>
    <row r="740" spans="4:11" x14ac:dyDescent="0.2">
      <c r="D740" s="115"/>
      <c r="E740" s="250"/>
      <c r="F740" s="115"/>
      <c r="J740" s="21"/>
      <c r="K740" s="21"/>
    </row>
    <row r="741" spans="4:11" x14ac:dyDescent="0.2">
      <c r="D741" s="115"/>
      <c r="E741" s="250"/>
      <c r="F741" s="115"/>
      <c r="J741" s="21"/>
      <c r="K741" s="21"/>
    </row>
    <row r="742" spans="4:11" x14ac:dyDescent="0.2">
      <c r="D742" s="115"/>
      <c r="E742" s="250"/>
      <c r="F742" s="115"/>
      <c r="J742" s="21"/>
      <c r="K742" s="21"/>
    </row>
    <row r="743" spans="4:11" x14ac:dyDescent="0.2">
      <c r="D743" s="115"/>
      <c r="E743" s="250"/>
      <c r="F743" s="115"/>
      <c r="J743" s="21"/>
      <c r="K743" s="21"/>
    </row>
    <row r="744" spans="4:11" x14ac:dyDescent="0.2">
      <c r="D744" s="115"/>
      <c r="E744" s="250"/>
      <c r="F744" s="115"/>
      <c r="J744" s="21"/>
      <c r="K744" s="21"/>
    </row>
    <row r="745" spans="4:11" x14ac:dyDescent="0.2">
      <c r="D745" s="115"/>
      <c r="E745" s="250"/>
      <c r="F745" s="115"/>
      <c r="J745" s="21"/>
      <c r="K745" s="21"/>
    </row>
    <row r="746" spans="4:11" x14ac:dyDescent="0.2">
      <c r="D746" s="115"/>
      <c r="E746" s="250"/>
      <c r="F746" s="115"/>
      <c r="J746" s="21"/>
      <c r="K746" s="21"/>
    </row>
    <row r="747" spans="4:11" x14ac:dyDescent="0.2">
      <c r="D747" s="115"/>
      <c r="E747" s="250"/>
      <c r="F747" s="115"/>
      <c r="J747" s="21"/>
      <c r="K747" s="21"/>
    </row>
    <row r="748" spans="4:11" x14ac:dyDescent="0.2">
      <c r="D748" s="115"/>
      <c r="E748" s="250"/>
      <c r="F748" s="115"/>
      <c r="J748" s="21"/>
      <c r="K748" s="21"/>
    </row>
    <row r="749" spans="4:11" x14ac:dyDescent="0.2">
      <c r="D749" s="115"/>
      <c r="E749" s="250"/>
      <c r="F749" s="115"/>
      <c r="J749" s="21"/>
      <c r="K749" s="21"/>
    </row>
    <row r="750" spans="4:11" x14ac:dyDescent="0.2">
      <c r="D750" s="115"/>
      <c r="E750" s="250"/>
      <c r="F750" s="115"/>
      <c r="J750" s="21"/>
      <c r="K750" s="21"/>
    </row>
    <row r="751" spans="4:11" x14ac:dyDescent="0.2">
      <c r="D751" s="115"/>
      <c r="E751" s="250"/>
      <c r="F751" s="115"/>
      <c r="J751" s="21"/>
      <c r="K751" s="21"/>
    </row>
    <row r="752" spans="4:11" x14ac:dyDescent="0.2">
      <c r="D752" s="115"/>
      <c r="E752" s="250"/>
      <c r="F752" s="115"/>
      <c r="J752" s="21"/>
      <c r="K752" s="21"/>
    </row>
    <row r="753" spans="4:11" x14ac:dyDescent="0.2">
      <c r="D753" s="115"/>
      <c r="E753" s="250"/>
      <c r="F753" s="115"/>
      <c r="J753" s="21"/>
      <c r="K753" s="21"/>
    </row>
    <row r="754" spans="4:11" x14ac:dyDescent="0.2">
      <c r="D754" s="115"/>
      <c r="E754" s="250"/>
      <c r="F754" s="115"/>
      <c r="J754" s="21"/>
      <c r="K754" s="21"/>
    </row>
    <row r="755" spans="4:11" x14ac:dyDescent="0.2">
      <c r="D755" s="115"/>
      <c r="E755" s="250"/>
      <c r="F755" s="115"/>
      <c r="J755" s="21"/>
      <c r="K755" s="21"/>
    </row>
    <row r="756" spans="4:11" x14ac:dyDescent="0.2">
      <c r="D756" s="115"/>
      <c r="E756" s="250"/>
      <c r="F756" s="115"/>
      <c r="J756" s="21"/>
      <c r="K756" s="21"/>
    </row>
    <row r="757" spans="4:11" x14ac:dyDescent="0.2">
      <c r="D757" s="115"/>
      <c r="E757" s="250"/>
      <c r="F757" s="115"/>
      <c r="J757" s="21"/>
      <c r="K757" s="21"/>
    </row>
    <row r="758" spans="4:11" x14ac:dyDescent="0.2">
      <c r="D758" s="115"/>
      <c r="E758" s="250"/>
      <c r="F758" s="115"/>
      <c r="J758" s="21"/>
      <c r="K758" s="21"/>
    </row>
    <row r="759" spans="4:11" x14ac:dyDescent="0.2">
      <c r="D759" s="115"/>
      <c r="E759" s="250"/>
      <c r="F759" s="115"/>
      <c r="J759" s="21"/>
      <c r="K759" s="21"/>
    </row>
    <row r="760" spans="4:11" x14ac:dyDescent="0.2">
      <c r="D760" s="115"/>
      <c r="E760" s="250"/>
      <c r="F760" s="115"/>
      <c r="J760" s="21"/>
      <c r="K760" s="21"/>
    </row>
    <row r="761" spans="4:11" x14ac:dyDescent="0.2">
      <c r="D761" s="115"/>
      <c r="E761" s="250"/>
      <c r="F761" s="115"/>
      <c r="J761" s="21"/>
      <c r="K761" s="21"/>
    </row>
    <row r="762" spans="4:11" x14ac:dyDescent="0.2">
      <c r="D762" s="115"/>
      <c r="E762" s="250"/>
      <c r="F762" s="115"/>
      <c r="J762" s="21"/>
      <c r="K762" s="21"/>
    </row>
    <row r="763" spans="4:11" x14ac:dyDescent="0.2">
      <c r="D763" s="115"/>
      <c r="E763" s="250"/>
      <c r="F763" s="115"/>
      <c r="J763" s="21"/>
      <c r="K763" s="21"/>
    </row>
    <row r="764" spans="4:11" x14ac:dyDescent="0.2">
      <c r="D764" s="115"/>
      <c r="E764" s="250"/>
      <c r="F764" s="115"/>
      <c r="J764" s="21"/>
      <c r="K764" s="21"/>
    </row>
    <row r="765" spans="4:11" x14ac:dyDescent="0.2">
      <c r="D765" s="115"/>
      <c r="E765" s="250"/>
      <c r="F765" s="115"/>
      <c r="J765" s="21"/>
      <c r="K765" s="21"/>
    </row>
    <row r="766" spans="4:11" x14ac:dyDescent="0.2">
      <c r="D766" s="115"/>
      <c r="E766" s="250"/>
      <c r="F766" s="115"/>
      <c r="J766" s="21"/>
      <c r="K766" s="21"/>
    </row>
    <row r="767" spans="4:11" x14ac:dyDescent="0.2">
      <c r="D767" s="115"/>
      <c r="E767" s="250"/>
      <c r="F767" s="115"/>
      <c r="J767" s="21"/>
      <c r="K767" s="21"/>
    </row>
    <row r="768" spans="4:11" x14ac:dyDescent="0.2">
      <c r="D768" s="115"/>
      <c r="E768" s="250"/>
      <c r="F768" s="115"/>
      <c r="J768" s="21"/>
      <c r="K768" s="21"/>
    </row>
    <row r="769" spans="4:11" x14ac:dyDescent="0.2">
      <c r="D769" s="115"/>
      <c r="E769" s="250"/>
      <c r="F769" s="115"/>
      <c r="J769" s="21"/>
      <c r="K769" s="21"/>
    </row>
    <row r="770" spans="4:11" x14ac:dyDescent="0.2">
      <c r="D770" s="115"/>
      <c r="E770" s="250"/>
      <c r="F770" s="115"/>
      <c r="J770" s="21"/>
      <c r="K770" s="21"/>
    </row>
    <row r="771" spans="4:11" x14ac:dyDescent="0.2">
      <c r="D771" s="115"/>
      <c r="E771" s="250"/>
      <c r="F771" s="115"/>
      <c r="J771" s="21"/>
      <c r="K771" s="21"/>
    </row>
    <row r="772" spans="4:11" x14ac:dyDescent="0.2">
      <c r="D772" s="115"/>
      <c r="E772" s="250"/>
      <c r="F772" s="115"/>
      <c r="J772" s="21"/>
      <c r="K772" s="21"/>
    </row>
    <row r="773" spans="4:11" x14ac:dyDescent="0.2">
      <c r="D773" s="115"/>
      <c r="E773" s="250"/>
      <c r="F773" s="115"/>
      <c r="J773" s="21"/>
      <c r="K773" s="21"/>
    </row>
    <row r="774" spans="4:11" x14ac:dyDescent="0.2">
      <c r="D774" s="115"/>
      <c r="E774" s="250"/>
      <c r="F774" s="115"/>
      <c r="J774" s="21"/>
      <c r="K774" s="21"/>
    </row>
    <row r="775" spans="4:11" x14ac:dyDescent="0.2">
      <c r="D775" s="115"/>
      <c r="E775" s="250"/>
      <c r="F775" s="115"/>
      <c r="J775" s="21"/>
      <c r="K775" s="21"/>
    </row>
    <row r="776" spans="4:11" x14ac:dyDescent="0.2">
      <c r="D776" s="115"/>
      <c r="E776" s="250"/>
      <c r="F776" s="115"/>
      <c r="J776" s="21"/>
      <c r="K776" s="21"/>
    </row>
    <row r="777" spans="4:11" x14ac:dyDescent="0.2">
      <c r="D777" s="115"/>
      <c r="E777" s="250"/>
      <c r="F777" s="115"/>
      <c r="J777" s="21"/>
      <c r="K777" s="21"/>
    </row>
    <row r="778" spans="4:11" x14ac:dyDescent="0.2">
      <c r="D778" s="115"/>
      <c r="E778" s="250"/>
      <c r="F778" s="115"/>
      <c r="J778" s="21"/>
      <c r="K778" s="21"/>
    </row>
    <row r="779" spans="4:11" x14ac:dyDescent="0.2">
      <c r="D779" s="115"/>
      <c r="E779" s="250"/>
      <c r="F779" s="115"/>
      <c r="J779" s="21"/>
      <c r="K779" s="21"/>
    </row>
    <row r="780" spans="4:11" x14ac:dyDescent="0.2">
      <c r="D780" s="115"/>
      <c r="E780" s="250"/>
      <c r="F780" s="115"/>
      <c r="J780" s="21"/>
      <c r="K780" s="21"/>
    </row>
    <row r="781" spans="4:11" x14ac:dyDescent="0.2">
      <c r="D781" s="115"/>
      <c r="E781" s="250"/>
      <c r="F781" s="115"/>
      <c r="J781" s="21"/>
      <c r="K781" s="21"/>
    </row>
    <row r="782" spans="4:11" x14ac:dyDescent="0.2">
      <c r="D782" s="115"/>
      <c r="E782" s="250"/>
      <c r="F782" s="115"/>
      <c r="J782" s="21"/>
      <c r="K782" s="21"/>
    </row>
    <row r="783" spans="4:11" x14ac:dyDescent="0.2">
      <c r="D783" s="115"/>
      <c r="E783" s="250"/>
      <c r="F783" s="115"/>
      <c r="J783" s="21"/>
      <c r="K783" s="21"/>
    </row>
    <row r="784" spans="4:11" x14ac:dyDescent="0.2">
      <c r="D784" s="115"/>
      <c r="E784" s="250"/>
      <c r="F784" s="115"/>
      <c r="J784" s="21"/>
      <c r="K784" s="21"/>
    </row>
    <row r="785" spans="4:11" x14ac:dyDescent="0.2">
      <c r="D785" s="115"/>
      <c r="E785" s="250"/>
      <c r="F785" s="115"/>
      <c r="J785" s="21"/>
      <c r="K785" s="21"/>
    </row>
    <row r="786" spans="4:11" x14ac:dyDescent="0.2">
      <c r="D786" s="115"/>
      <c r="E786" s="250"/>
      <c r="F786" s="115"/>
      <c r="J786" s="21"/>
      <c r="K786" s="21"/>
    </row>
    <row r="787" spans="4:11" x14ac:dyDescent="0.2">
      <c r="D787" s="115"/>
      <c r="E787" s="250"/>
      <c r="F787" s="115"/>
      <c r="J787" s="21"/>
      <c r="K787" s="21"/>
    </row>
    <row r="788" spans="4:11" x14ac:dyDescent="0.2">
      <c r="D788" s="115"/>
      <c r="E788" s="250"/>
      <c r="F788" s="115"/>
      <c r="J788" s="21"/>
      <c r="K788" s="21"/>
    </row>
    <row r="789" spans="4:11" x14ac:dyDescent="0.2">
      <c r="D789" s="115"/>
      <c r="E789" s="250"/>
      <c r="F789" s="115"/>
      <c r="J789" s="21"/>
      <c r="K789" s="21"/>
    </row>
    <row r="790" spans="4:11" x14ac:dyDescent="0.2">
      <c r="D790" s="115"/>
      <c r="E790" s="250"/>
      <c r="F790" s="115"/>
      <c r="J790" s="21"/>
      <c r="K790" s="21"/>
    </row>
    <row r="791" spans="4:11" x14ac:dyDescent="0.2">
      <c r="D791" s="115"/>
      <c r="E791" s="250"/>
      <c r="F791" s="115"/>
      <c r="J791" s="21"/>
      <c r="K791" s="21"/>
    </row>
    <row r="792" spans="4:11" x14ac:dyDescent="0.2">
      <c r="D792" s="115"/>
      <c r="E792" s="250"/>
      <c r="F792" s="115"/>
      <c r="J792" s="21"/>
      <c r="K792" s="21"/>
    </row>
    <row r="793" spans="4:11" x14ac:dyDescent="0.2">
      <c r="D793" s="115"/>
      <c r="E793" s="250"/>
      <c r="F793" s="115"/>
      <c r="J793" s="21"/>
      <c r="K793" s="21"/>
    </row>
    <row r="794" spans="4:11" x14ac:dyDescent="0.2">
      <c r="D794" s="115"/>
      <c r="E794" s="250"/>
      <c r="F794" s="115"/>
      <c r="J794" s="21"/>
      <c r="K794" s="21"/>
    </row>
    <row r="795" spans="4:11" x14ac:dyDescent="0.2">
      <c r="D795" s="115"/>
      <c r="E795" s="250"/>
      <c r="F795" s="115"/>
      <c r="J795" s="21"/>
      <c r="K795" s="21"/>
    </row>
    <row r="796" spans="4:11" x14ac:dyDescent="0.2">
      <c r="D796" s="115"/>
      <c r="E796" s="250"/>
      <c r="F796" s="115"/>
      <c r="J796" s="21"/>
      <c r="K796" s="21"/>
    </row>
    <row r="797" spans="4:11" x14ac:dyDescent="0.2">
      <c r="D797" s="115"/>
      <c r="E797" s="250"/>
      <c r="F797" s="115"/>
      <c r="J797" s="21"/>
      <c r="K797" s="21"/>
    </row>
    <row r="798" spans="4:11" x14ac:dyDescent="0.2">
      <c r="D798" s="115"/>
      <c r="E798" s="250"/>
      <c r="F798" s="115"/>
      <c r="J798" s="21"/>
      <c r="K798" s="21"/>
    </row>
    <row r="799" spans="4:11" x14ac:dyDescent="0.2">
      <c r="D799" s="115"/>
      <c r="E799" s="250"/>
      <c r="F799" s="115"/>
      <c r="J799" s="21"/>
      <c r="K799" s="21"/>
    </row>
    <row r="800" spans="4:11" x14ac:dyDescent="0.2">
      <c r="D800" s="115"/>
      <c r="E800" s="250"/>
      <c r="F800" s="115"/>
      <c r="J800" s="21"/>
      <c r="K800" s="21"/>
    </row>
    <row r="801" spans="4:11" x14ac:dyDescent="0.2">
      <c r="D801" s="115"/>
      <c r="E801" s="250"/>
      <c r="F801" s="115"/>
      <c r="J801" s="21"/>
      <c r="K801" s="21"/>
    </row>
    <row r="802" spans="4:11" x14ac:dyDescent="0.2">
      <c r="D802" s="115"/>
      <c r="E802" s="250"/>
      <c r="F802" s="115"/>
      <c r="J802" s="21"/>
      <c r="K802" s="21"/>
    </row>
    <row r="803" spans="4:11" x14ac:dyDescent="0.2">
      <c r="D803" s="115"/>
      <c r="E803" s="250"/>
      <c r="F803" s="115"/>
      <c r="J803" s="21"/>
      <c r="K803" s="21"/>
    </row>
    <row r="804" spans="4:11" x14ac:dyDescent="0.2">
      <c r="D804" s="115"/>
      <c r="E804" s="250"/>
      <c r="F804" s="115"/>
      <c r="J804" s="21"/>
      <c r="K804" s="21"/>
    </row>
    <row r="805" spans="4:11" x14ac:dyDescent="0.2">
      <c r="D805" s="115"/>
      <c r="E805" s="250"/>
      <c r="F805" s="115"/>
      <c r="J805" s="21"/>
      <c r="K805" s="21"/>
    </row>
    <row r="806" spans="4:11" x14ac:dyDescent="0.2">
      <c r="D806" s="115"/>
      <c r="E806" s="250"/>
      <c r="F806" s="115"/>
      <c r="J806" s="21"/>
      <c r="K806" s="21"/>
    </row>
    <row r="807" spans="4:11" x14ac:dyDescent="0.2">
      <c r="D807" s="115"/>
      <c r="E807" s="250"/>
      <c r="F807" s="115"/>
      <c r="J807" s="21"/>
      <c r="K807" s="21"/>
    </row>
    <row r="808" spans="4:11" x14ac:dyDescent="0.2">
      <c r="D808" s="115"/>
      <c r="E808" s="250"/>
      <c r="F808" s="115"/>
      <c r="J808" s="21"/>
      <c r="K808" s="21"/>
    </row>
    <row r="809" spans="4:11" x14ac:dyDescent="0.2">
      <c r="D809" s="115"/>
      <c r="E809" s="250"/>
      <c r="F809" s="115"/>
      <c r="J809" s="21"/>
      <c r="K809" s="21"/>
    </row>
    <row r="810" spans="4:11" x14ac:dyDescent="0.2">
      <c r="D810" s="115"/>
      <c r="E810" s="250"/>
      <c r="F810" s="115"/>
      <c r="J810" s="21"/>
      <c r="K810" s="21"/>
    </row>
    <row r="811" spans="4:11" x14ac:dyDescent="0.2">
      <c r="D811" s="115"/>
      <c r="E811" s="250"/>
      <c r="F811" s="115"/>
      <c r="J811" s="21"/>
      <c r="K811" s="21"/>
    </row>
    <row r="812" spans="4:11" x14ac:dyDescent="0.2">
      <c r="D812" s="115"/>
      <c r="E812" s="250"/>
      <c r="F812" s="115"/>
      <c r="J812" s="21"/>
      <c r="K812" s="21"/>
    </row>
    <row r="813" spans="4:11" x14ac:dyDescent="0.2">
      <c r="D813" s="115"/>
      <c r="E813" s="250"/>
      <c r="F813" s="115"/>
      <c r="J813" s="21"/>
      <c r="K813" s="21"/>
    </row>
    <row r="814" spans="4:11" x14ac:dyDescent="0.2">
      <c r="D814" s="115"/>
      <c r="E814" s="250"/>
      <c r="F814" s="115"/>
      <c r="J814" s="21"/>
      <c r="K814" s="21"/>
    </row>
    <row r="815" spans="4:11" x14ac:dyDescent="0.2">
      <c r="D815" s="115"/>
      <c r="E815" s="250"/>
      <c r="F815" s="115"/>
      <c r="J815" s="21"/>
      <c r="K815" s="21"/>
    </row>
    <row r="816" spans="4:11" x14ac:dyDescent="0.2">
      <c r="D816" s="115"/>
      <c r="E816" s="250"/>
      <c r="F816" s="115"/>
      <c r="J816" s="21"/>
      <c r="K816" s="21"/>
    </row>
    <row r="817" spans="4:11" x14ac:dyDescent="0.2">
      <c r="D817" s="115"/>
      <c r="E817" s="250"/>
      <c r="F817" s="115"/>
      <c r="J817" s="21"/>
      <c r="K817" s="21"/>
    </row>
    <row r="818" spans="4:11" x14ac:dyDescent="0.2">
      <c r="D818" s="115"/>
      <c r="E818" s="250"/>
      <c r="F818" s="115"/>
      <c r="J818" s="21"/>
      <c r="K818" s="21"/>
    </row>
    <row r="819" spans="4:11" x14ac:dyDescent="0.2">
      <c r="D819" s="115"/>
      <c r="E819" s="250"/>
      <c r="F819" s="115"/>
      <c r="J819" s="21"/>
      <c r="K819" s="21"/>
    </row>
    <row r="820" spans="4:11" x14ac:dyDescent="0.2">
      <c r="D820" s="115"/>
      <c r="E820" s="250"/>
      <c r="F820" s="115"/>
      <c r="J820" s="21"/>
      <c r="K820" s="21"/>
    </row>
    <row r="821" spans="4:11" x14ac:dyDescent="0.2">
      <c r="D821" s="115"/>
      <c r="E821" s="250"/>
      <c r="F821" s="115"/>
      <c r="J821" s="21"/>
      <c r="K821" s="21"/>
    </row>
    <row r="822" spans="4:11" x14ac:dyDescent="0.2">
      <c r="D822" s="115"/>
      <c r="E822" s="250"/>
      <c r="F822" s="115"/>
      <c r="J822" s="21"/>
      <c r="K822" s="21"/>
    </row>
    <row r="823" spans="4:11" x14ac:dyDescent="0.2">
      <c r="D823" s="115"/>
      <c r="E823" s="250"/>
      <c r="F823" s="115"/>
      <c r="J823" s="21"/>
      <c r="K823" s="21"/>
    </row>
    <row r="824" spans="4:11" x14ac:dyDescent="0.2">
      <c r="D824" s="115"/>
      <c r="E824" s="250"/>
      <c r="F824" s="115"/>
      <c r="J824" s="21"/>
      <c r="K824" s="21"/>
    </row>
    <row r="825" spans="4:11" x14ac:dyDescent="0.2">
      <c r="D825" s="115"/>
      <c r="E825" s="250"/>
      <c r="F825" s="115"/>
      <c r="J825" s="21"/>
      <c r="K825" s="21"/>
    </row>
    <row r="826" spans="4:11" x14ac:dyDescent="0.2">
      <c r="D826" s="115"/>
      <c r="E826" s="250"/>
      <c r="F826" s="115"/>
      <c r="J826" s="21"/>
      <c r="K826" s="21"/>
    </row>
    <row r="827" spans="4:11" x14ac:dyDescent="0.2">
      <c r="D827" s="115"/>
      <c r="E827" s="250"/>
      <c r="F827" s="115"/>
      <c r="J827" s="21"/>
      <c r="K827" s="21"/>
    </row>
    <row r="828" spans="4:11" x14ac:dyDescent="0.2">
      <c r="D828" s="115"/>
      <c r="E828" s="250"/>
      <c r="F828" s="115"/>
      <c r="J828" s="21"/>
      <c r="K828" s="21"/>
    </row>
    <row r="829" spans="4:11" x14ac:dyDescent="0.2">
      <c r="D829" s="115"/>
      <c r="E829" s="250"/>
      <c r="F829" s="115"/>
      <c r="J829" s="21"/>
      <c r="K829" s="21"/>
    </row>
    <row r="830" spans="4:11" x14ac:dyDescent="0.2">
      <c r="D830" s="115"/>
      <c r="E830" s="250"/>
      <c r="F830" s="115"/>
      <c r="J830" s="21"/>
      <c r="K830" s="21"/>
    </row>
    <row r="831" spans="4:11" x14ac:dyDescent="0.2">
      <c r="D831" s="115"/>
      <c r="E831" s="250"/>
      <c r="F831" s="115"/>
      <c r="J831" s="21"/>
      <c r="K831" s="21"/>
    </row>
    <row r="832" spans="4:11" x14ac:dyDescent="0.2">
      <c r="D832" s="115"/>
      <c r="E832" s="250"/>
      <c r="F832" s="115"/>
      <c r="J832" s="21"/>
      <c r="K832" s="21"/>
    </row>
    <row r="833" spans="4:11" x14ac:dyDescent="0.2">
      <c r="D833" s="115"/>
      <c r="E833" s="250"/>
      <c r="F833" s="115"/>
      <c r="J833" s="21"/>
      <c r="K833" s="21"/>
    </row>
    <row r="834" spans="4:11" x14ac:dyDescent="0.2">
      <c r="D834" s="115"/>
      <c r="E834" s="250"/>
      <c r="F834" s="115"/>
      <c r="J834" s="21"/>
      <c r="K834" s="21"/>
    </row>
    <row r="835" spans="4:11" x14ac:dyDescent="0.2">
      <c r="D835" s="115"/>
      <c r="E835" s="250"/>
      <c r="F835" s="115"/>
      <c r="J835" s="21"/>
      <c r="K835" s="21"/>
    </row>
    <row r="836" spans="4:11" x14ac:dyDescent="0.2">
      <c r="D836" s="115"/>
      <c r="E836" s="250"/>
      <c r="F836" s="115"/>
      <c r="J836" s="21"/>
      <c r="K836" s="21"/>
    </row>
    <row r="837" spans="4:11" x14ac:dyDescent="0.2">
      <c r="D837" s="115"/>
      <c r="E837" s="250"/>
      <c r="F837" s="115"/>
      <c r="J837" s="21"/>
      <c r="K837" s="21"/>
    </row>
    <row r="838" spans="4:11" x14ac:dyDescent="0.2">
      <c r="D838" s="115"/>
      <c r="E838" s="250"/>
      <c r="F838" s="115"/>
      <c r="J838" s="21"/>
      <c r="K838" s="21"/>
    </row>
    <row r="839" spans="4:11" x14ac:dyDescent="0.2">
      <c r="D839" s="115"/>
      <c r="E839" s="250"/>
      <c r="F839" s="115"/>
      <c r="J839" s="21"/>
      <c r="K839" s="21"/>
    </row>
    <row r="840" spans="4:11" x14ac:dyDescent="0.2">
      <c r="D840" s="115"/>
      <c r="E840" s="250"/>
      <c r="F840" s="115"/>
      <c r="J840" s="21"/>
      <c r="K840" s="21"/>
    </row>
    <row r="841" spans="4:11" x14ac:dyDescent="0.2">
      <c r="D841" s="115"/>
      <c r="E841" s="250"/>
      <c r="F841" s="115"/>
      <c r="J841" s="21"/>
      <c r="K841" s="21"/>
    </row>
    <row r="842" spans="4:11" x14ac:dyDescent="0.2">
      <c r="D842" s="115"/>
      <c r="E842" s="250"/>
      <c r="F842" s="115"/>
      <c r="J842" s="21"/>
      <c r="K842" s="21"/>
    </row>
    <row r="843" spans="4:11" x14ac:dyDescent="0.2">
      <c r="D843" s="115"/>
      <c r="E843" s="250"/>
      <c r="F843" s="115"/>
      <c r="J843" s="21"/>
      <c r="K843" s="21"/>
    </row>
    <row r="844" spans="4:11" x14ac:dyDescent="0.2">
      <c r="D844" s="115"/>
      <c r="E844" s="250"/>
      <c r="F844" s="115"/>
      <c r="J844" s="21"/>
      <c r="K844" s="21"/>
    </row>
    <row r="845" spans="4:11" x14ac:dyDescent="0.2">
      <c r="D845" s="115"/>
      <c r="E845" s="250"/>
      <c r="F845" s="115"/>
      <c r="J845" s="21"/>
      <c r="K845" s="21"/>
    </row>
    <row r="846" spans="4:11" x14ac:dyDescent="0.2">
      <c r="D846" s="115"/>
      <c r="E846" s="250"/>
      <c r="F846" s="115"/>
      <c r="J846" s="21"/>
      <c r="K846" s="21"/>
    </row>
    <row r="847" spans="4:11" x14ac:dyDescent="0.2">
      <c r="D847" s="115"/>
      <c r="E847" s="250"/>
      <c r="F847" s="115"/>
      <c r="J847" s="21"/>
      <c r="K847" s="21"/>
    </row>
    <row r="848" spans="4:11" x14ac:dyDescent="0.2">
      <c r="D848" s="115"/>
      <c r="E848" s="250"/>
      <c r="F848" s="115"/>
      <c r="J848" s="21"/>
      <c r="K848" s="21"/>
    </row>
    <row r="849" spans="4:11" x14ac:dyDescent="0.2">
      <c r="D849" s="115"/>
      <c r="E849" s="250"/>
      <c r="F849" s="115"/>
      <c r="J849" s="21"/>
      <c r="K849" s="21"/>
    </row>
    <row r="850" spans="4:11" x14ac:dyDescent="0.2">
      <c r="D850" s="115"/>
      <c r="E850" s="250"/>
      <c r="F850" s="115"/>
      <c r="J850" s="21"/>
      <c r="K850" s="21"/>
    </row>
    <row r="851" spans="4:11" x14ac:dyDescent="0.2">
      <c r="D851" s="115"/>
      <c r="E851" s="250"/>
      <c r="F851" s="115"/>
      <c r="J851" s="21"/>
      <c r="K851" s="21"/>
    </row>
    <row r="852" spans="4:11" x14ac:dyDescent="0.2">
      <c r="D852" s="115"/>
      <c r="E852" s="250"/>
      <c r="F852" s="115"/>
      <c r="J852" s="21"/>
      <c r="K852" s="21"/>
    </row>
    <row r="853" spans="4:11" x14ac:dyDescent="0.2">
      <c r="D853" s="115"/>
      <c r="E853" s="250"/>
      <c r="F853" s="115"/>
      <c r="J853" s="21"/>
      <c r="K853" s="21"/>
    </row>
    <row r="854" spans="4:11" x14ac:dyDescent="0.2">
      <c r="D854" s="115"/>
      <c r="E854" s="250"/>
      <c r="F854" s="115"/>
      <c r="J854" s="21"/>
      <c r="K854" s="21"/>
    </row>
    <row r="855" spans="4:11" x14ac:dyDescent="0.2">
      <c r="D855" s="115"/>
      <c r="E855" s="250"/>
      <c r="F855" s="115"/>
      <c r="J855" s="21"/>
      <c r="K855" s="21"/>
    </row>
    <row r="856" spans="4:11" x14ac:dyDescent="0.2">
      <c r="D856" s="115"/>
      <c r="E856" s="250"/>
      <c r="F856" s="115"/>
      <c r="J856" s="21"/>
      <c r="K856" s="21"/>
    </row>
    <row r="857" spans="4:11" x14ac:dyDescent="0.2">
      <c r="D857" s="115"/>
      <c r="E857" s="250"/>
      <c r="F857" s="115"/>
      <c r="J857" s="21"/>
      <c r="K857" s="21"/>
    </row>
    <row r="858" spans="4:11" x14ac:dyDescent="0.2">
      <c r="D858" s="115"/>
      <c r="E858" s="250"/>
      <c r="F858" s="115"/>
      <c r="J858" s="21"/>
      <c r="K858" s="21"/>
    </row>
    <row r="859" spans="4:11" x14ac:dyDescent="0.2">
      <c r="D859" s="115"/>
      <c r="E859" s="250"/>
      <c r="F859" s="115"/>
      <c r="J859" s="21"/>
      <c r="K859" s="21"/>
    </row>
    <row r="860" spans="4:11" x14ac:dyDescent="0.2">
      <c r="D860" s="115"/>
      <c r="E860" s="250"/>
      <c r="F860" s="115"/>
      <c r="J860" s="21"/>
      <c r="K860" s="21"/>
    </row>
    <row r="861" spans="4:11" x14ac:dyDescent="0.2">
      <c r="D861" s="115"/>
      <c r="E861" s="250"/>
      <c r="F861" s="115"/>
      <c r="J861" s="21"/>
      <c r="K861" s="21"/>
    </row>
    <row r="862" spans="4:11" x14ac:dyDescent="0.2">
      <c r="D862" s="115"/>
      <c r="E862" s="250"/>
      <c r="F862" s="115"/>
      <c r="J862" s="21"/>
      <c r="K862" s="21"/>
    </row>
    <row r="863" spans="4:11" x14ac:dyDescent="0.2">
      <c r="D863" s="115"/>
      <c r="E863" s="250"/>
      <c r="F863" s="115"/>
      <c r="J863" s="21"/>
      <c r="K863" s="21"/>
    </row>
    <row r="864" spans="4:11" x14ac:dyDescent="0.2">
      <c r="D864" s="115"/>
      <c r="E864" s="250"/>
      <c r="F864" s="115"/>
      <c r="J864" s="21"/>
      <c r="K864" s="21"/>
    </row>
    <row r="865" spans="4:11" x14ac:dyDescent="0.2">
      <c r="D865" s="115"/>
      <c r="E865" s="250"/>
      <c r="F865" s="115"/>
      <c r="J865" s="21"/>
      <c r="K865" s="21"/>
    </row>
    <row r="866" spans="4:11" x14ac:dyDescent="0.2">
      <c r="D866" s="115"/>
      <c r="E866" s="250"/>
      <c r="F866" s="115"/>
      <c r="J866" s="21"/>
      <c r="K866" s="21"/>
    </row>
    <row r="867" spans="4:11" x14ac:dyDescent="0.2">
      <c r="D867" s="115"/>
      <c r="E867" s="250"/>
      <c r="F867" s="115"/>
      <c r="J867" s="21"/>
      <c r="K867" s="21"/>
    </row>
    <row r="868" spans="4:11" x14ac:dyDescent="0.2">
      <c r="D868" s="115"/>
      <c r="E868" s="250"/>
      <c r="F868" s="115"/>
      <c r="J868" s="21"/>
      <c r="K868" s="21"/>
    </row>
    <row r="869" spans="4:11" x14ac:dyDescent="0.2">
      <c r="D869" s="115"/>
      <c r="E869" s="250"/>
      <c r="F869" s="115"/>
      <c r="J869" s="21"/>
      <c r="K869" s="21"/>
    </row>
    <row r="870" spans="4:11" x14ac:dyDescent="0.2">
      <c r="D870" s="115"/>
      <c r="E870" s="250"/>
      <c r="F870" s="115"/>
      <c r="J870" s="21"/>
      <c r="K870" s="21"/>
    </row>
    <row r="871" spans="4:11" x14ac:dyDescent="0.2">
      <c r="D871" s="115"/>
      <c r="E871" s="250"/>
      <c r="F871" s="115"/>
      <c r="J871" s="21"/>
      <c r="K871" s="21"/>
    </row>
    <row r="872" spans="4:11" x14ac:dyDescent="0.2">
      <c r="D872" s="115"/>
      <c r="E872" s="250"/>
      <c r="F872" s="115"/>
      <c r="J872" s="21"/>
      <c r="K872" s="21"/>
    </row>
    <row r="873" spans="4:11" x14ac:dyDescent="0.2">
      <c r="D873" s="115"/>
      <c r="E873" s="250"/>
      <c r="F873" s="115"/>
      <c r="J873" s="21"/>
      <c r="K873" s="21"/>
    </row>
    <row r="874" spans="4:11" x14ac:dyDescent="0.2">
      <c r="D874" s="115"/>
      <c r="E874" s="250"/>
      <c r="F874" s="115"/>
      <c r="J874" s="21"/>
      <c r="K874" s="21"/>
    </row>
    <row r="875" spans="4:11" x14ac:dyDescent="0.2">
      <c r="D875" s="115"/>
      <c r="E875" s="250"/>
      <c r="F875" s="115"/>
      <c r="J875" s="21"/>
      <c r="K875" s="21"/>
    </row>
    <row r="876" spans="4:11" x14ac:dyDescent="0.2">
      <c r="D876" s="115"/>
      <c r="E876" s="250"/>
      <c r="F876" s="115"/>
      <c r="J876" s="21"/>
      <c r="K876" s="21"/>
    </row>
    <row r="877" spans="4:11" x14ac:dyDescent="0.2">
      <c r="D877" s="115"/>
      <c r="E877" s="250"/>
      <c r="F877" s="115"/>
      <c r="J877" s="21"/>
      <c r="K877" s="21"/>
    </row>
    <row r="878" spans="4:11" x14ac:dyDescent="0.2">
      <c r="D878" s="115"/>
      <c r="E878" s="250"/>
      <c r="F878" s="115"/>
      <c r="J878" s="21"/>
      <c r="K878" s="21"/>
    </row>
    <row r="879" spans="4:11" x14ac:dyDescent="0.2">
      <c r="D879" s="115"/>
      <c r="E879" s="250"/>
      <c r="F879" s="115"/>
      <c r="J879" s="21"/>
      <c r="K879" s="21"/>
    </row>
    <row r="880" spans="4:11" x14ac:dyDescent="0.2">
      <c r="D880" s="115"/>
      <c r="E880" s="250"/>
      <c r="F880" s="115"/>
      <c r="J880" s="21"/>
      <c r="K880" s="21"/>
    </row>
    <row r="881" spans="4:11" x14ac:dyDescent="0.2">
      <c r="D881" s="115"/>
      <c r="E881" s="250"/>
      <c r="F881" s="115"/>
      <c r="J881" s="21"/>
      <c r="K881" s="21"/>
    </row>
    <row r="882" spans="4:11" x14ac:dyDescent="0.2">
      <c r="D882" s="115"/>
      <c r="E882" s="250"/>
      <c r="F882" s="115"/>
      <c r="J882" s="21"/>
      <c r="K882" s="21"/>
    </row>
    <row r="883" spans="4:11" x14ac:dyDescent="0.2">
      <c r="D883" s="115"/>
      <c r="E883" s="250"/>
      <c r="F883" s="115"/>
      <c r="J883" s="21"/>
      <c r="K883" s="21"/>
    </row>
    <row r="884" spans="4:11" x14ac:dyDescent="0.2">
      <c r="D884" s="115"/>
      <c r="E884" s="250"/>
      <c r="F884" s="115"/>
      <c r="J884" s="21"/>
      <c r="K884" s="21"/>
    </row>
    <row r="885" spans="4:11" x14ac:dyDescent="0.2">
      <c r="D885" s="115"/>
      <c r="E885" s="250"/>
      <c r="F885" s="115"/>
      <c r="J885" s="21"/>
      <c r="K885" s="21"/>
    </row>
    <row r="886" spans="4:11" x14ac:dyDescent="0.2">
      <c r="D886" s="115"/>
      <c r="E886" s="250"/>
      <c r="F886" s="115"/>
      <c r="J886" s="21"/>
      <c r="K886" s="21"/>
    </row>
    <row r="887" spans="4:11" x14ac:dyDescent="0.2">
      <c r="D887" s="115"/>
      <c r="E887" s="250"/>
      <c r="F887" s="115"/>
      <c r="J887" s="21"/>
      <c r="K887" s="21"/>
    </row>
    <row r="888" spans="4:11" x14ac:dyDescent="0.2">
      <c r="D888" s="115"/>
      <c r="E888" s="250"/>
      <c r="F888" s="115"/>
      <c r="J888" s="21"/>
      <c r="K888" s="21"/>
    </row>
    <row r="889" spans="4:11" x14ac:dyDescent="0.2">
      <c r="D889" s="115"/>
      <c r="E889" s="250"/>
      <c r="F889" s="115"/>
      <c r="J889" s="21"/>
      <c r="K889" s="21"/>
    </row>
    <row r="890" spans="4:11" x14ac:dyDescent="0.2">
      <c r="D890" s="115"/>
      <c r="E890" s="250"/>
      <c r="F890" s="115"/>
      <c r="J890" s="21"/>
      <c r="K890" s="21"/>
    </row>
    <row r="891" spans="4:11" x14ac:dyDescent="0.2">
      <c r="D891" s="115"/>
      <c r="E891" s="250"/>
      <c r="F891" s="115"/>
      <c r="J891" s="21"/>
      <c r="K891" s="21"/>
    </row>
    <row r="892" spans="4:11" x14ac:dyDescent="0.2">
      <c r="D892" s="115"/>
      <c r="E892" s="250"/>
      <c r="F892" s="115"/>
      <c r="J892" s="21"/>
      <c r="K892" s="21"/>
    </row>
    <row r="893" spans="4:11" x14ac:dyDescent="0.2">
      <c r="D893" s="115"/>
      <c r="E893" s="250"/>
      <c r="F893" s="115"/>
      <c r="J893" s="21"/>
      <c r="K893" s="21"/>
    </row>
    <row r="894" spans="4:11" x14ac:dyDescent="0.2">
      <c r="D894" s="115"/>
      <c r="E894" s="250"/>
      <c r="F894" s="115"/>
      <c r="J894" s="21"/>
      <c r="K894" s="21"/>
    </row>
    <row r="895" spans="4:11" x14ac:dyDescent="0.2">
      <c r="D895" s="115"/>
      <c r="E895" s="250"/>
      <c r="F895" s="115"/>
      <c r="J895" s="21"/>
      <c r="K895" s="21"/>
    </row>
    <row r="896" spans="4:11" x14ac:dyDescent="0.2">
      <c r="D896" s="115"/>
      <c r="E896" s="250"/>
      <c r="F896" s="115"/>
      <c r="J896" s="21"/>
      <c r="K896" s="21"/>
    </row>
    <row r="897" spans="4:11" x14ac:dyDescent="0.2">
      <c r="D897" s="115"/>
      <c r="E897" s="250"/>
      <c r="F897" s="115"/>
      <c r="J897" s="21"/>
      <c r="K897" s="21"/>
    </row>
    <row r="898" spans="4:11" x14ac:dyDescent="0.2">
      <c r="D898" s="115"/>
      <c r="E898" s="250"/>
      <c r="F898" s="115"/>
      <c r="J898" s="21"/>
      <c r="K898" s="21"/>
    </row>
    <row r="899" spans="4:11" x14ac:dyDescent="0.2">
      <c r="D899" s="115"/>
      <c r="E899" s="250"/>
      <c r="F899" s="115"/>
      <c r="J899" s="21"/>
      <c r="K899" s="21"/>
    </row>
    <row r="900" spans="4:11" x14ac:dyDescent="0.2">
      <c r="D900" s="115"/>
      <c r="E900" s="250"/>
      <c r="F900" s="115"/>
      <c r="J900" s="21"/>
      <c r="K900" s="21"/>
    </row>
    <row r="901" spans="4:11" x14ac:dyDescent="0.2">
      <c r="D901" s="115"/>
      <c r="E901" s="250"/>
      <c r="F901" s="115"/>
      <c r="J901" s="21"/>
      <c r="K901" s="21"/>
    </row>
    <row r="902" spans="4:11" x14ac:dyDescent="0.2">
      <c r="D902" s="115"/>
      <c r="E902" s="250"/>
      <c r="F902" s="115"/>
      <c r="J902" s="21"/>
      <c r="K902" s="21"/>
    </row>
    <row r="903" spans="4:11" x14ac:dyDescent="0.2">
      <c r="D903" s="115"/>
      <c r="E903" s="250"/>
      <c r="F903" s="115"/>
      <c r="J903" s="21"/>
      <c r="K903" s="21"/>
    </row>
    <row r="904" spans="4:11" x14ac:dyDescent="0.2">
      <c r="D904" s="115"/>
      <c r="E904" s="250"/>
      <c r="F904" s="115"/>
      <c r="J904" s="21"/>
      <c r="K904" s="21"/>
    </row>
    <row r="905" spans="4:11" x14ac:dyDescent="0.2">
      <c r="D905" s="115"/>
      <c r="E905" s="250"/>
      <c r="F905" s="115"/>
      <c r="J905" s="21"/>
      <c r="K905" s="21"/>
    </row>
    <row r="906" spans="4:11" x14ac:dyDescent="0.2">
      <c r="D906" s="115"/>
      <c r="E906" s="250"/>
      <c r="F906" s="115"/>
      <c r="J906" s="21"/>
      <c r="K906" s="21"/>
    </row>
    <row r="907" spans="4:11" x14ac:dyDescent="0.2">
      <c r="D907" s="115"/>
      <c r="E907" s="250"/>
      <c r="F907" s="115"/>
      <c r="J907" s="21"/>
      <c r="K907" s="21"/>
    </row>
    <row r="908" spans="4:11" x14ac:dyDescent="0.2">
      <c r="D908" s="115"/>
      <c r="E908" s="250"/>
      <c r="F908" s="115"/>
      <c r="J908" s="21"/>
      <c r="K908" s="21"/>
    </row>
    <row r="909" spans="4:11" x14ac:dyDescent="0.2">
      <c r="D909" s="115"/>
      <c r="E909" s="250"/>
      <c r="F909" s="115"/>
      <c r="J909" s="21"/>
      <c r="K909" s="21"/>
    </row>
    <row r="910" spans="4:11" x14ac:dyDescent="0.2">
      <c r="D910" s="115"/>
      <c r="E910" s="250"/>
      <c r="F910" s="115"/>
      <c r="J910" s="21"/>
      <c r="K910" s="21"/>
    </row>
    <row r="911" spans="4:11" x14ac:dyDescent="0.2">
      <c r="D911" s="115"/>
      <c r="E911" s="250"/>
      <c r="F911" s="115"/>
      <c r="J911" s="21"/>
      <c r="K911" s="21"/>
    </row>
    <row r="912" spans="4:11" x14ac:dyDescent="0.2">
      <c r="D912" s="115"/>
      <c r="E912" s="250"/>
      <c r="F912" s="115"/>
      <c r="J912" s="21"/>
      <c r="K912" s="21"/>
    </row>
    <row r="913" spans="4:11" x14ac:dyDescent="0.2">
      <c r="D913" s="115"/>
      <c r="E913" s="250"/>
      <c r="F913" s="115"/>
      <c r="J913" s="21"/>
      <c r="K913" s="21"/>
    </row>
    <row r="914" spans="4:11" x14ac:dyDescent="0.2">
      <c r="D914" s="115"/>
      <c r="E914" s="250"/>
      <c r="F914" s="115"/>
      <c r="J914" s="21"/>
      <c r="K914" s="21"/>
    </row>
    <row r="915" spans="4:11" x14ac:dyDescent="0.2">
      <c r="D915" s="115"/>
      <c r="E915" s="250"/>
      <c r="F915" s="115"/>
      <c r="J915" s="21"/>
      <c r="K915" s="21"/>
    </row>
    <row r="916" spans="4:11" x14ac:dyDescent="0.2">
      <c r="D916" s="115"/>
      <c r="E916" s="250"/>
      <c r="F916" s="115"/>
      <c r="J916" s="21"/>
      <c r="K916" s="21"/>
    </row>
    <row r="917" spans="4:11" x14ac:dyDescent="0.2">
      <c r="D917" s="115"/>
      <c r="E917" s="250"/>
      <c r="F917" s="115"/>
      <c r="J917" s="21"/>
      <c r="K917" s="21"/>
    </row>
    <row r="918" spans="4:11" x14ac:dyDescent="0.2">
      <c r="D918" s="115"/>
      <c r="E918" s="250"/>
      <c r="F918" s="115"/>
      <c r="J918" s="21"/>
      <c r="K918" s="21"/>
    </row>
    <row r="919" spans="4:11" x14ac:dyDescent="0.2">
      <c r="D919" s="115"/>
      <c r="E919" s="250"/>
      <c r="F919" s="115"/>
      <c r="J919" s="21"/>
      <c r="K919" s="21"/>
    </row>
    <row r="920" spans="4:11" x14ac:dyDescent="0.2">
      <c r="D920" s="115"/>
      <c r="E920" s="250"/>
      <c r="F920" s="115"/>
      <c r="J920" s="21"/>
      <c r="K920" s="21"/>
    </row>
    <row r="921" spans="4:11" x14ac:dyDescent="0.2">
      <c r="D921" s="115"/>
      <c r="E921" s="250"/>
      <c r="F921" s="115"/>
      <c r="J921" s="21"/>
      <c r="K921" s="21"/>
    </row>
    <row r="922" spans="4:11" x14ac:dyDescent="0.2">
      <c r="D922" s="115"/>
      <c r="E922" s="250"/>
      <c r="F922" s="115"/>
      <c r="J922" s="21"/>
      <c r="K922" s="21"/>
    </row>
    <row r="923" spans="4:11" x14ac:dyDescent="0.2">
      <c r="D923" s="115"/>
      <c r="E923" s="250"/>
      <c r="F923" s="115"/>
      <c r="J923" s="21"/>
      <c r="K923" s="21"/>
    </row>
    <row r="924" spans="4:11" x14ac:dyDescent="0.2">
      <c r="D924" s="115"/>
      <c r="E924" s="250"/>
      <c r="F924" s="115"/>
      <c r="J924" s="21"/>
      <c r="K924" s="21"/>
    </row>
    <row r="925" spans="4:11" x14ac:dyDescent="0.2">
      <c r="D925" s="115"/>
      <c r="E925" s="250"/>
      <c r="F925" s="115"/>
      <c r="J925" s="21"/>
      <c r="K925" s="21"/>
    </row>
    <row r="926" spans="4:11" x14ac:dyDescent="0.2">
      <c r="D926" s="115"/>
      <c r="E926" s="250"/>
      <c r="F926" s="115"/>
      <c r="J926" s="21"/>
      <c r="K926" s="21"/>
    </row>
    <row r="927" spans="4:11" x14ac:dyDescent="0.2">
      <c r="D927" s="115"/>
      <c r="E927" s="250"/>
      <c r="F927" s="115"/>
      <c r="J927" s="21"/>
      <c r="K927" s="21"/>
    </row>
    <row r="928" spans="4:11" x14ac:dyDescent="0.2">
      <c r="D928" s="115"/>
      <c r="E928" s="250"/>
      <c r="F928" s="115"/>
      <c r="J928" s="21"/>
      <c r="K928" s="21"/>
    </row>
    <row r="929" spans="4:11" x14ac:dyDescent="0.2">
      <c r="D929" s="115"/>
      <c r="E929" s="250"/>
      <c r="F929" s="115"/>
      <c r="J929" s="21"/>
      <c r="K929" s="21"/>
    </row>
    <row r="930" spans="4:11" x14ac:dyDescent="0.2">
      <c r="D930" s="115"/>
      <c r="E930" s="250"/>
      <c r="F930" s="115"/>
      <c r="J930" s="21"/>
      <c r="K930" s="21"/>
    </row>
    <row r="931" spans="4:11" x14ac:dyDescent="0.2">
      <c r="D931" s="115"/>
      <c r="E931" s="250"/>
      <c r="F931" s="115"/>
      <c r="J931" s="21"/>
      <c r="K931" s="21"/>
    </row>
    <row r="932" spans="4:11" x14ac:dyDescent="0.2">
      <c r="D932" s="115"/>
      <c r="E932" s="250"/>
      <c r="F932" s="115"/>
      <c r="J932" s="21"/>
      <c r="K932" s="21"/>
    </row>
    <row r="933" spans="4:11" x14ac:dyDescent="0.2">
      <c r="D933" s="115"/>
      <c r="E933" s="250"/>
      <c r="F933" s="115"/>
      <c r="J933" s="21"/>
      <c r="K933" s="21"/>
    </row>
    <row r="934" spans="4:11" x14ac:dyDescent="0.2">
      <c r="D934" s="115"/>
      <c r="E934" s="250"/>
      <c r="F934" s="115"/>
      <c r="J934" s="21"/>
      <c r="K934" s="21"/>
    </row>
    <row r="935" spans="4:11" x14ac:dyDescent="0.2">
      <c r="D935" s="115"/>
      <c r="E935" s="250"/>
      <c r="F935" s="115"/>
      <c r="J935" s="21"/>
      <c r="K935" s="21"/>
    </row>
    <row r="936" spans="4:11" x14ac:dyDescent="0.2">
      <c r="D936" s="115"/>
      <c r="E936" s="250"/>
      <c r="F936" s="115"/>
      <c r="J936" s="21"/>
      <c r="K936" s="21"/>
    </row>
    <row r="937" spans="4:11" x14ac:dyDescent="0.2">
      <c r="D937" s="115"/>
      <c r="E937" s="250"/>
      <c r="F937" s="115"/>
      <c r="J937" s="21"/>
      <c r="K937" s="21"/>
    </row>
    <row r="938" spans="4:11" x14ac:dyDescent="0.2">
      <c r="D938" s="115"/>
      <c r="E938" s="250"/>
      <c r="F938" s="115"/>
      <c r="J938" s="21"/>
      <c r="K938" s="21"/>
    </row>
    <row r="939" spans="4:11" x14ac:dyDescent="0.2">
      <c r="D939" s="115"/>
      <c r="E939" s="250"/>
      <c r="F939" s="115"/>
      <c r="J939" s="21"/>
      <c r="K939" s="21"/>
    </row>
    <row r="940" spans="4:11" x14ac:dyDescent="0.2">
      <c r="D940" s="115"/>
      <c r="E940" s="250"/>
      <c r="F940" s="115"/>
      <c r="J940" s="21"/>
      <c r="K940" s="21"/>
    </row>
    <row r="941" spans="4:11" x14ac:dyDescent="0.2">
      <c r="D941" s="115"/>
      <c r="E941" s="250"/>
      <c r="F941" s="115"/>
      <c r="J941" s="21"/>
      <c r="K941" s="21"/>
    </row>
    <row r="942" spans="4:11" x14ac:dyDescent="0.2">
      <c r="D942" s="115"/>
      <c r="E942" s="250"/>
      <c r="F942" s="115"/>
      <c r="J942" s="21"/>
      <c r="K942" s="21"/>
    </row>
    <row r="943" spans="4:11" x14ac:dyDescent="0.2">
      <c r="D943" s="115"/>
      <c r="E943" s="250"/>
      <c r="F943" s="115"/>
      <c r="J943" s="21"/>
      <c r="K943" s="21"/>
    </row>
    <row r="944" spans="4:11" x14ac:dyDescent="0.2">
      <c r="D944" s="115"/>
      <c r="E944" s="250"/>
      <c r="F944" s="115"/>
      <c r="J944" s="21"/>
      <c r="K944" s="21"/>
    </row>
    <row r="945" spans="4:11" x14ac:dyDescent="0.2">
      <c r="D945" s="115"/>
      <c r="E945" s="250"/>
      <c r="F945" s="115"/>
      <c r="J945" s="21"/>
      <c r="K945" s="21"/>
    </row>
    <row r="946" spans="4:11" x14ac:dyDescent="0.2">
      <c r="D946" s="115"/>
      <c r="E946" s="250"/>
      <c r="F946" s="115"/>
      <c r="J946" s="21"/>
      <c r="K946" s="21"/>
    </row>
    <row r="947" spans="4:11" x14ac:dyDescent="0.2">
      <c r="D947" s="115"/>
      <c r="E947" s="250"/>
      <c r="F947" s="115"/>
      <c r="J947" s="21"/>
      <c r="K947" s="21"/>
    </row>
    <row r="948" spans="4:11" x14ac:dyDescent="0.2">
      <c r="D948" s="115"/>
      <c r="E948" s="250"/>
      <c r="F948" s="115"/>
      <c r="J948" s="21"/>
      <c r="K948" s="21"/>
    </row>
    <row r="949" spans="4:11" x14ac:dyDescent="0.2">
      <c r="D949" s="115"/>
      <c r="E949" s="250"/>
      <c r="F949" s="115"/>
      <c r="J949" s="21"/>
      <c r="K949" s="21"/>
    </row>
    <row r="950" spans="4:11" x14ac:dyDescent="0.2">
      <c r="D950" s="115"/>
      <c r="E950" s="250"/>
      <c r="F950" s="115"/>
      <c r="J950" s="21"/>
      <c r="K950" s="21"/>
    </row>
    <row r="951" spans="4:11" x14ac:dyDescent="0.2">
      <c r="D951" s="115"/>
      <c r="E951" s="250"/>
      <c r="F951" s="115"/>
      <c r="J951" s="21"/>
      <c r="K951" s="21"/>
    </row>
    <row r="952" spans="4:11" x14ac:dyDescent="0.2">
      <c r="D952" s="115"/>
      <c r="E952" s="250"/>
      <c r="F952" s="115"/>
      <c r="J952" s="21"/>
      <c r="K952" s="21"/>
    </row>
    <row r="953" spans="4:11" x14ac:dyDescent="0.2">
      <c r="D953" s="115"/>
      <c r="E953" s="250"/>
      <c r="F953" s="115"/>
      <c r="J953" s="21"/>
      <c r="K953" s="21"/>
    </row>
    <row r="954" spans="4:11" x14ac:dyDescent="0.2">
      <c r="D954" s="115"/>
      <c r="E954" s="250"/>
      <c r="F954" s="115"/>
      <c r="J954" s="21"/>
      <c r="K954" s="21"/>
    </row>
    <row r="955" spans="4:11" x14ac:dyDescent="0.2">
      <c r="D955" s="115"/>
      <c r="E955" s="250"/>
      <c r="F955" s="115"/>
      <c r="J955" s="21"/>
      <c r="K955" s="21"/>
    </row>
    <row r="956" spans="4:11" x14ac:dyDescent="0.2">
      <c r="D956" s="115"/>
      <c r="E956" s="250"/>
      <c r="F956" s="115"/>
      <c r="J956" s="21"/>
      <c r="K956" s="21"/>
    </row>
    <row r="957" spans="4:11" x14ac:dyDescent="0.2">
      <c r="D957" s="115"/>
      <c r="E957" s="250"/>
      <c r="F957" s="115"/>
      <c r="J957" s="21"/>
      <c r="K957" s="21"/>
    </row>
    <row r="958" spans="4:11" x14ac:dyDescent="0.2">
      <c r="D958" s="115"/>
      <c r="E958" s="250"/>
      <c r="F958" s="115"/>
      <c r="J958" s="21"/>
      <c r="K958" s="21"/>
    </row>
    <row r="959" spans="4:11" x14ac:dyDescent="0.2">
      <c r="D959" s="115"/>
      <c r="E959" s="250"/>
      <c r="F959" s="115"/>
      <c r="J959" s="21"/>
      <c r="K959" s="21"/>
    </row>
    <row r="960" spans="4:11" x14ac:dyDescent="0.2">
      <c r="D960" s="115"/>
      <c r="E960" s="250"/>
      <c r="F960" s="115"/>
      <c r="J960" s="21"/>
      <c r="K960" s="21"/>
    </row>
    <row r="961" spans="4:11" x14ac:dyDescent="0.2">
      <c r="D961" s="115"/>
      <c r="E961" s="250"/>
      <c r="F961" s="115"/>
      <c r="J961" s="21"/>
      <c r="K961" s="21"/>
    </row>
    <row r="962" spans="4:11" x14ac:dyDescent="0.2">
      <c r="D962" s="115"/>
      <c r="E962" s="250"/>
      <c r="F962" s="115"/>
      <c r="J962" s="21"/>
      <c r="K962" s="21"/>
    </row>
    <row r="963" spans="4:11" x14ac:dyDescent="0.2">
      <c r="D963" s="115"/>
      <c r="E963" s="250"/>
      <c r="F963" s="115"/>
      <c r="J963" s="21"/>
      <c r="K963" s="21"/>
    </row>
    <row r="964" spans="4:11" x14ac:dyDescent="0.2">
      <c r="D964" s="115"/>
      <c r="E964" s="250"/>
      <c r="F964" s="115"/>
      <c r="J964" s="21"/>
      <c r="K964" s="21"/>
    </row>
    <row r="965" spans="4:11" x14ac:dyDescent="0.2">
      <c r="D965" s="115"/>
      <c r="E965" s="250"/>
      <c r="F965" s="115"/>
      <c r="J965" s="21"/>
      <c r="K965" s="21"/>
    </row>
    <row r="966" spans="4:11" x14ac:dyDescent="0.2">
      <c r="D966" s="115"/>
      <c r="E966" s="250"/>
      <c r="F966" s="115"/>
      <c r="J966" s="21"/>
      <c r="K966" s="21"/>
    </row>
    <row r="967" spans="4:11" x14ac:dyDescent="0.2">
      <c r="D967" s="115"/>
      <c r="E967" s="250"/>
      <c r="F967" s="115"/>
      <c r="J967" s="21"/>
      <c r="K967" s="21"/>
    </row>
    <row r="968" spans="4:11" x14ac:dyDescent="0.2">
      <c r="D968" s="115"/>
      <c r="E968" s="250"/>
      <c r="F968" s="115"/>
      <c r="J968" s="21"/>
      <c r="K968" s="21"/>
    </row>
    <row r="969" spans="4:11" x14ac:dyDescent="0.2">
      <c r="D969" s="115"/>
      <c r="E969" s="250"/>
      <c r="F969" s="115"/>
      <c r="J969" s="21"/>
      <c r="K969" s="21"/>
    </row>
    <row r="970" spans="4:11" x14ac:dyDescent="0.2">
      <c r="D970" s="115"/>
      <c r="E970" s="250"/>
      <c r="F970" s="115"/>
      <c r="J970" s="21"/>
      <c r="K970" s="21"/>
    </row>
    <row r="971" spans="4:11" x14ac:dyDescent="0.2">
      <c r="D971" s="115"/>
      <c r="E971" s="250"/>
      <c r="F971" s="115"/>
      <c r="J971" s="21"/>
      <c r="K971" s="21"/>
    </row>
    <row r="972" spans="4:11" x14ac:dyDescent="0.2">
      <c r="D972" s="115"/>
      <c r="E972" s="250"/>
      <c r="F972" s="115"/>
      <c r="J972" s="21"/>
      <c r="K972" s="21"/>
    </row>
    <row r="973" spans="4:11" x14ac:dyDescent="0.2">
      <c r="D973" s="115"/>
      <c r="E973" s="250"/>
      <c r="F973" s="115"/>
      <c r="J973" s="21"/>
      <c r="K973" s="21"/>
    </row>
    <row r="974" spans="4:11" x14ac:dyDescent="0.2">
      <c r="D974" s="115"/>
      <c r="E974" s="250"/>
      <c r="F974" s="115"/>
      <c r="J974" s="21"/>
      <c r="K974" s="21"/>
    </row>
    <row r="975" spans="4:11" x14ac:dyDescent="0.2">
      <c r="D975" s="115"/>
      <c r="E975" s="250"/>
      <c r="F975" s="115"/>
      <c r="J975" s="21"/>
      <c r="K975" s="21"/>
    </row>
    <row r="976" spans="4:11" x14ac:dyDescent="0.2">
      <c r="D976" s="115"/>
      <c r="E976" s="250"/>
      <c r="F976" s="115"/>
      <c r="J976" s="21"/>
      <c r="K976" s="21"/>
    </row>
    <row r="977" spans="4:11" x14ac:dyDescent="0.2">
      <c r="D977" s="115"/>
      <c r="E977" s="250"/>
      <c r="F977" s="115"/>
      <c r="J977" s="21"/>
      <c r="K977" s="21"/>
    </row>
    <row r="978" spans="4:11" x14ac:dyDescent="0.2">
      <c r="D978" s="115"/>
      <c r="E978" s="250"/>
      <c r="F978" s="115"/>
      <c r="J978" s="21"/>
      <c r="K978" s="21"/>
    </row>
    <row r="979" spans="4:11" x14ac:dyDescent="0.2">
      <c r="D979" s="115"/>
      <c r="E979" s="250"/>
      <c r="F979" s="115"/>
      <c r="J979" s="21"/>
      <c r="K979" s="21"/>
    </row>
    <row r="980" spans="4:11" x14ac:dyDescent="0.2">
      <c r="D980" s="115"/>
      <c r="E980" s="250"/>
      <c r="F980" s="115"/>
      <c r="J980" s="21"/>
      <c r="K980" s="21"/>
    </row>
    <row r="981" spans="4:11" x14ac:dyDescent="0.2">
      <c r="D981" s="115"/>
      <c r="E981" s="250"/>
      <c r="F981" s="115"/>
      <c r="J981" s="21"/>
      <c r="K981" s="21"/>
    </row>
    <row r="982" spans="4:11" x14ac:dyDescent="0.2">
      <c r="D982" s="115"/>
      <c r="E982" s="250"/>
      <c r="F982" s="115"/>
      <c r="J982" s="21"/>
      <c r="K982" s="21"/>
    </row>
    <row r="983" spans="4:11" x14ac:dyDescent="0.2">
      <c r="D983" s="115"/>
      <c r="E983" s="250"/>
      <c r="F983" s="115"/>
      <c r="J983" s="21"/>
      <c r="K983" s="21"/>
    </row>
    <row r="984" spans="4:11" x14ac:dyDescent="0.2">
      <c r="D984" s="115"/>
      <c r="E984" s="250"/>
      <c r="F984" s="115"/>
      <c r="J984" s="21"/>
      <c r="K984" s="21"/>
    </row>
    <row r="985" spans="4:11" x14ac:dyDescent="0.2">
      <c r="D985" s="115"/>
      <c r="E985" s="250"/>
      <c r="F985" s="115"/>
      <c r="J985" s="21"/>
      <c r="K985" s="21"/>
    </row>
    <row r="986" spans="4:11" x14ac:dyDescent="0.2">
      <c r="D986" s="115"/>
      <c r="E986" s="250"/>
      <c r="F986" s="115"/>
      <c r="J986" s="21"/>
      <c r="K986" s="21"/>
    </row>
    <row r="987" spans="4:11" x14ac:dyDescent="0.2">
      <c r="D987" s="115"/>
      <c r="E987" s="250"/>
      <c r="F987" s="115"/>
      <c r="J987" s="21"/>
      <c r="K987" s="21"/>
    </row>
    <row r="988" spans="4:11" x14ac:dyDescent="0.2">
      <c r="D988" s="115"/>
      <c r="E988" s="250"/>
      <c r="F988" s="115"/>
      <c r="J988" s="21"/>
      <c r="K988" s="21"/>
    </row>
    <row r="989" spans="4:11" x14ac:dyDescent="0.2">
      <c r="D989" s="115"/>
      <c r="E989" s="250"/>
      <c r="F989" s="115"/>
      <c r="J989" s="21"/>
      <c r="K989" s="21"/>
    </row>
    <row r="990" spans="4:11" x14ac:dyDescent="0.2">
      <c r="D990" s="115"/>
      <c r="E990" s="250"/>
      <c r="F990" s="115"/>
      <c r="J990" s="21"/>
      <c r="K990" s="21"/>
    </row>
    <row r="991" spans="4:11" x14ac:dyDescent="0.2">
      <c r="D991" s="115"/>
      <c r="E991" s="250"/>
      <c r="F991" s="115"/>
      <c r="J991" s="21"/>
      <c r="K991" s="21"/>
    </row>
    <row r="992" spans="4:11" x14ac:dyDescent="0.2">
      <c r="D992" s="115"/>
      <c r="E992" s="250"/>
      <c r="F992" s="115"/>
      <c r="J992" s="21"/>
      <c r="K992" s="21"/>
    </row>
    <row r="993" spans="4:11" x14ac:dyDescent="0.2">
      <c r="D993" s="115"/>
      <c r="E993" s="250"/>
      <c r="F993" s="115"/>
      <c r="J993" s="21"/>
      <c r="K993" s="21"/>
    </row>
    <row r="994" spans="4:11" x14ac:dyDescent="0.2">
      <c r="D994" s="115"/>
      <c r="E994" s="250"/>
      <c r="F994" s="115"/>
      <c r="J994" s="21"/>
      <c r="K994" s="21"/>
    </row>
    <row r="995" spans="4:11" x14ac:dyDescent="0.2">
      <c r="D995" s="115"/>
      <c r="E995" s="250"/>
      <c r="F995" s="115"/>
      <c r="J995" s="21"/>
      <c r="K995" s="21"/>
    </row>
    <row r="996" spans="4:11" x14ac:dyDescent="0.2">
      <c r="D996" s="115"/>
      <c r="E996" s="250"/>
      <c r="F996" s="115"/>
      <c r="J996" s="21"/>
      <c r="K996" s="21"/>
    </row>
    <row r="997" spans="4:11" x14ac:dyDescent="0.2">
      <c r="D997" s="115"/>
      <c r="E997" s="250"/>
      <c r="F997" s="115"/>
      <c r="J997" s="21"/>
      <c r="K997" s="21"/>
    </row>
    <row r="998" spans="4:11" x14ac:dyDescent="0.2">
      <c r="D998" s="115"/>
      <c r="E998" s="250"/>
      <c r="F998" s="115"/>
      <c r="J998" s="21"/>
      <c r="K998" s="21"/>
    </row>
    <row r="999" spans="4:11" x14ac:dyDescent="0.2">
      <c r="D999" s="115"/>
      <c r="E999" s="250"/>
      <c r="F999" s="115"/>
      <c r="J999" s="21"/>
      <c r="K999" s="21"/>
    </row>
    <row r="1000" spans="4:11" x14ac:dyDescent="0.2">
      <c r="D1000" s="115"/>
      <c r="E1000" s="250"/>
      <c r="F1000" s="115"/>
      <c r="J1000" s="21"/>
      <c r="K1000" s="21"/>
    </row>
    <row r="1001" spans="4:11" x14ac:dyDescent="0.2">
      <c r="D1001" s="115"/>
      <c r="E1001" s="250"/>
      <c r="F1001" s="115"/>
      <c r="J1001" s="21"/>
      <c r="K1001" s="21"/>
    </row>
    <row r="1002" spans="4:11" x14ac:dyDescent="0.2">
      <c r="D1002" s="115"/>
      <c r="E1002" s="250"/>
      <c r="F1002" s="115"/>
      <c r="J1002" s="21"/>
      <c r="K1002" s="21"/>
    </row>
    <row r="1003" spans="4:11" x14ac:dyDescent="0.2">
      <c r="D1003" s="115"/>
      <c r="E1003" s="250"/>
      <c r="F1003" s="115"/>
      <c r="J1003" s="21"/>
      <c r="K1003" s="21"/>
    </row>
    <row r="1004" spans="4:11" x14ac:dyDescent="0.2">
      <c r="D1004" s="115"/>
      <c r="E1004" s="250"/>
      <c r="F1004" s="115"/>
      <c r="J1004" s="21"/>
      <c r="K1004" s="21"/>
    </row>
    <row r="1005" spans="4:11" x14ac:dyDescent="0.2">
      <c r="D1005" s="115"/>
      <c r="E1005" s="250"/>
      <c r="F1005" s="115"/>
      <c r="J1005" s="21"/>
      <c r="K1005" s="21"/>
    </row>
    <row r="1006" spans="4:11" x14ac:dyDescent="0.2">
      <c r="D1006" s="115"/>
      <c r="E1006" s="250"/>
      <c r="F1006" s="115"/>
      <c r="J1006" s="21"/>
      <c r="K1006" s="21"/>
    </row>
    <row r="1007" spans="4:11" x14ac:dyDescent="0.2">
      <c r="D1007" s="115"/>
      <c r="E1007" s="250"/>
      <c r="F1007" s="115"/>
      <c r="J1007" s="21"/>
      <c r="K1007" s="21"/>
    </row>
    <row r="1008" spans="4:11" x14ac:dyDescent="0.2">
      <c r="D1008" s="115"/>
      <c r="E1008" s="250"/>
      <c r="F1008" s="115"/>
      <c r="J1008" s="21"/>
      <c r="K1008" s="21"/>
    </row>
    <row r="1009" spans="4:11" x14ac:dyDescent="0.2">
      <c r="D1009" s="115"/>
      <c r="E1009" s="250"/>
      <c r="F1009" s="115"/>
      <c r="J1009" s="21"/>
      <c r="K1009" s="21"/>
    </row>
    <row r="1010" spans="4:11" x14ac:dyDescent="0.2">
      <c r="D1010" s="115"/>
      <c r="E1010" s="250"/>
      <c r="F1010" s="115"/>
      <c r="J1010" s="21"/>
      <c r="K1010" s="21"/>
    </row>
    <row r="1011" spans="4:11" x14ac:dyDescent="0.2">
      <c r="D1011" s="115"/>
      <c r="E1011" s="250"/>
      <c r="F1011" s="115"/>
      <c r="J1011" s="21"/>
      <c r="K1011" s="21"/>
    </row>
    <row r="1012" spans="4:11" x14ac:dyDescent="0.2">
      <c r="D1012" s="115"/>
      <c r="E1012" s="250"/>
      <c r="F1012" s="115"/>
      <c r="J1012" s="21"/>
      <c r="K1012" s="21"/>
    </row>
    <row r="1013" spans="4:11" x14ac:dyDescent="0.2">
      <c r="D1013" s="115"/>
      <c r="E1013" s="250"/>
      <c r="F1013" s="115"/>
      <c r="J1013" s="21"/>
      <c r="K1013" s="21"/>
    </row>
    <row r="1014" spans="4:11" x14ac:dyDescent="0.2">
      <c r="D1014" s="115"/>
      <c r="E1014" s="250"/>
      <c r="F1014" s="115"/>
      <c r="J1014" s="21"/>
      <c r="K1014" s="21"/>
    </row>
    <row r="1015" spans="4:11" x14ac:dyDescent="0.2">
      <c r="D1015" s="115"/>
      <c r="E1015" s="250"/>
      <c r="F1015" s="115"/>
      <c r="J1015" s="21"/>
      <c r="K1015" s="21"/>
    </row>
    <row r="1016" spans="4:11" x14ac:dyDescent="0.2">
      <c r="D1016" s="115"/>
      <c r="E1016" s="250"/>
      <c r="F1016" s="115"/>
      <c r="J1016" s="21"/>
      <c r="K1016" s="21"/>
    </row>
    <row r="1017" spans="4:11" x14ac:dyDescent="0.2">
      <c r="D1017" s="115"/>
      <c r="E1017" s="250"/>
      <c r="F1017" s="115"/>
      <c r="J1017" s="21"/>
      <c r="K1017" s="21"/>
    </row>
    <row r="1018" spans="4:11" x14ac:dyDescent="0.2">
      <c r="D1018" s="115"/>
      <c r="E1018" s="250"/>
      <c r="F1018" s="115"/>
      <c r="J1018" s="21"/>
      <c r="K1018" s="21"/>
    </row>
    <row r="1019" spans="4:11" x14ac:dyDescent="0.2">
      <c r="D1019" s="115"/>
      <c r="E1019" s="250"/>
      <c r="F1019" s="115"/>
      <c r="J1019" s="21"/>
      <c r="K1019" s="21"/>
    </row>
    <row r="1020" spans="4:11" x14ac:dyDescent="0.2">
      <c r="D1020" s="115"/>
      <c r="E1020" s="250"/>
      <c r="F1020" s="115"/>
      <c r="J1020" s="21"/>
      <c r="K1020" s="21"/>
    </row>
    <row r="1021" spans="4:11" x14ac:dyDescent="0.2">
      <c r="D1021" s="115"/>
      <c r="E1021" s="250"/>
      <c r="F1021" s="115"/>
      <c r="J1021" s="21"/>
      <c r="K1021" s="21"/>
    </row>
    <row r="1022" spans="4:11" x14ac:dyDescent="0.2">
      <c r="D1022" s="115"/>
      <c r="E1022" s="250"/>
      <c r="F1022" s="115"/>
      <c r="J1022" s="21"/>
      <c r="K1022" s="21"/>
    </row>
    <row r="1023" spans="4:11" x14ac:dyDescent="0.2">
      <c r="D1023" s="115"/>
      <c r="E1023" s="250"/>
      <c r="F1023" s="115"/>
      <c r="J1023" s="21"/>
      <c r="K1023" s="21"/>
    </row>
    <row r="1024" spans="4:11" x14ac:dyDescent="0.2">
      <c r="D1024" s="115"/>
      <c r="E1024" s="250"/>
      <c r="F1024" s="115"/>
      <c r="J1024" s="21"/>
      <c r="K1024" s="21"/>
    </row>
    <row r="1025" spans="4:11" x14ac:dyDescent="0.2">
      <c r="D1025" s="115"/>
      <c r="E1025" s="250"/>
      <c r="F1025" s="115"/>
      <c r="J1025" s="21"/>
      <c r="K1025" s="21"/>
    </row>
    <row r="1026" spans="4:11" x14ac:dyDescent="0.2">
      <c r="D1026" s="115"/>
      <c r="E1026" s="250"/>
      <c r="F1026" s="115"/>
      <c r="J1026" s="21"/>
      <c r="K1026" s="21"/>
    </row>
    <row r="1027" spans="4:11" x14ac:dyDescent="0.2">
      <c r="D1027" s="115"/>
      <c r="E1027" s="250"/>
      <c r="F1027" s="115"/>
      <c r="J1027" s="21"/>
      <c r="K1027" s="21"/>
    </row>
    <row r="1028" spans="4:11" x14ac:dyDescent="0.2">
      <c r="D1028" s="115"/>
      <c r="E1028" s="250"/>
      <c r="F1028" s="115"/>
      <c r="J1028" s="21"/>
      <c r="K1028" s="21"/>
    </row>
    <row r="1029" spans="4:11" x14ac:dyDescent="0.2">
      <c r="D1029" s="115"/>
      <c r="E1029" s="250"/>
      <c r="F1029" s="115"/>
      <c r="J1029" s="21"/>
      <c r="K1029" s="21"/>
    </row>
    <row r="1030" spans="4:11" x14ac:dyDescent="0.2">
      <c r="D1030" s="115"/>
      <c r="E1030" s="250"/>
      <c r="F1030" s="115"/>
      <c r="J1030" s="21"/>
      <c r="K1030" s="21"/>
    </row>
    <row r="1031" spans="4:11" x14ac:dyDescent="0.2">
      <c r="D1031" s="115"/>
      <c r="E1031" s="250"/>
      <c r="F1031" s="115"/>
      <c r="J1031" s="21"/>
      <c r="K1031" s="21"/>
    </row>
    <row r="1032" spans="4:11" x14ac:dyDescent="0.2">
      <c r="D1032" s="115"/>
      <c r="E1032" s="250"/>
      <c r="F1032" s="115"/>
      <c r="J1032" s="21"/>
      <c r="K1032" s="21"/>
    </row>
    <row r="1033" spans="4:11" x14ac:dyDescent="0.2">
      <c r="D1033" s="115"/>
      <c r="E1033" s="250"/>
      <c r="F1033" s="115"/>
      <c r="J1033" s="21"/>
      <c r="K1033" s="21"/>
    </row>
    <row r="1034" spans="4:11" x14ac:dyDescent="0.2">
      <c r="D1034" s="115"/>
      <c r="E1034" s="250"/>
      <c r="F1034" s="115"/>
      <c r="J1034" s="21"/>
      <c r="K1034" s="21"/>
    </row>
    <row r="1035" spans="4:11" x14ac:dyDescent="0.2">
      <c r="D1035" s="115"/>
      <c r="E1035" s="250"/>
      <c r="F1035" s="115"/>
      <c r="J1035" s="21"/>
      <c r="K1035" s="21"/>
    </row>
    <row r="1036" spans="4:11" x14ac:dyDescent="0.2">
      <c r="D1036" s="115"/>
      <c r="E1036" s="250"/>
      <c r="F1036" s="115"/>
      <c r="J1036" s="21"/>
      <c r="K1036" s="21"/>
    </row>
    <row r="1037" spans="4:11" x14ac:dyDescent="0.2">
      <c r="D1037" s="115"/>
      <c r="E1037" s="250"/>
      <c r="F1037" s="115"/>
      <c r="J1037" s="21"/>
      <c r="K1037" s="21"/>
    </row>
    <row r="1038" spans="4:11" x14ac:dyDescent="0.2">
      <c r="D1038" s="115"/>
      <c r="E1038" s="250"/>
      <c r="F1038" s="115"/>
      <c r="J1038" s="21"/>
      <c r="K1038" s="21"/>
    </row>
    <row r="1039" spans="4:11" x14ac:dyDescent="0.2">
      <c r="D1039" s="115"/>
      <c r="E1039" s="250"/>
      <c r="F1039" s="115"/>
      <c r="J1039" s="21"/>
      <c r="K1039" s="21"/>
    </row>
    <row r="1040" spans="4:11" x14ac:dyDescent="0.2">
      <c r="D1040" s="115"/>
      <c r="E1040" s="250"/>
      <c r="F1040" s="115"/>
      <c r="J1040" s="21"/>
      <c r="K1040" s="21"/>
    </row>
    <row r="1041" spans="4:11" x14ac:dyDescent="0.2">
      <c r="D1041" s="115"/>
      <c r="E1041" s="250"/>
      <c r="F1041" s="115"/>
      <c r="J1041" s="21"/>
      <c r="K1041" s="21"/>
    </row>
    <row r="1042" spans="4:11" x14ac:dyDescent="0.2">
      <c r="D1042" s="115"/>
      <c r="E1042" s="250"/>
      <c r="F1042" s="115"/>
      <c r="J1042" s="21"/>
      <c r="K1042" s="21"/>
    </row>
    <row r="1043" spans="4:11" x14ac:dyDescent="0.2">
      <c r="D1043" s="115"/>
      <c r="E1043" s="250"/>
      <c r="F1043" s="115"/>
      <c r="J1043" s="21"/>
      <c r="K1043" s="21"/>
    </row>
    <row r="1044" spans="4:11" x14ac:dyDescent="0.2">
      <c r="D1044" s="115"/>
      <c r="E1044" s="250"/>
      <c r="F1044" s="115"/>
      <c r="J1044" s="21"/>
      <c r="K1044" s="21"/>
    </row>
    <row r="1045" spans="4:11" x14ac:dyDescent="0.2">
      <c r="D1045" s="115"/>
      <c r="E1045" s="250"/>
      <c r="F1045" s="115"/>
      <c r="J1045" s="21"/>
      <c r="K1045" s="21"/>
    </row>
    <row r="1046" spans="4:11" x14ac:dyDescent="0.2">
      <c r="D1046" s="115"/>
      <c r="E1046" s="250"/>
      <c r="F1046" s="115"/>
      <c r="J1046" s="21"/>
      <c r="K1046" s="21"/>
    </row>
    <row r="1047" spans="4:11" x14ac:dyDescent="0.2">
      <c r="D1047" s="115"/>
      <c r="E1047" s="250"/>
      <c r="F1047" s="115"/>
      <c r="J1047" s="21"/>
      <c r="K1047" s="21"/>
    </row>
    <row r="1048" spans="4:11" x14ac:dyDescent="0.2">
      <c r="D1048" s="115"/>
      <c r="E1048" s="250"/>
      <c r="F1048" s="115"/>
      <c r="J1048" s="21"/>
      <c r="K1048" s="21"/>
    </row>
    <row r="1049" spans="4:11" x14ac:dyDescent="0.2">
      <c r="D1049" s="115"/>
      <c r="E1049" s="250"/>
      <c r="F1049" s="115"/>
      <c r="J1049" s="21"/>
      <c r="K1049" s="21"/>
    </row>
    <row r="1050" spans="4:11" x14ac:dyDescent="0.2">
      <c r="D1050" s="115"/>
      <c r="E1050" s="250"/>
      <c r="F1050" s="115"/>
      <c r="J1050" s="21"/>
      <c r="K1050" s="21"/>
    </row>
    <row r="1051" spans="4:11" x14ac:dyDescent="0.2">
      <c r="D1051" s="115"/>
      <c r="E1051" s="250"/>
      <c r="F1051" s="115"/>
      <c r="J1051" s="21"/>
      <c r="K1051" s="21"/>
    </row>
    <row r="1052" spans="4:11" x14ac:dyDescent="0.2">
      <c r="D1052" s="115"/>
      <c r="E1052" s="250"/>
      <c r="F1052" s="115"/>
      <c r="J1052" s="21"/>
      <c r="K1052" s="21"/>
    </row>
    <row r="1053" spans="4:11" x14ac:dyDescent="0.2">
      <c r="D1053" s="115"/>
      <c r="E1053" s="250"/>
      <c r="F1053" s="115"/>
      <c r="J1053" s="21"/>
      <c r="K1053" s="21"/>
    </row>
    <row r="1054" spans="4:11" x14ac:dyDescent="0.2">
      <c r="D1054" s="115"/>
      <c r="E1054" s="250"/>
      <c r="F1054" s="115"/>
      <c r="J1054" s="21"/>
      <c r="K1054" s="21"/>
    </row>
    <row r="1055" spans="4:11" x14ac:dyDescent="0.2">
      <c r="D1055" s="115"/>
      <c r="E1055" s="250"/>
      <c r="F1055" s="115"/>
      <c r="J1055" s="21"/>
      <c r="K1055" s="21"/>
    </row>
    <row r="1056" spans="4:11" x14ac:dyDescent="0.2">
      <c r="D1056" s="115"/>
      <c r="E1056" s="250"/>
      <c r="F1056" s="115"/>
      <c r="J1056" s="21"/>
      <c r="K1056" s="21"/>
    </row>
    <row r="1057" spans="4:11" x14ac:dyDescent="0.2">
      <c r="D1057" s="115"/>
      <c r="E1057" s="250"/>
      <c r="F1057" s="115"/>
      <c r="J1057" s="21"/>
      <c r="K1057" s="21"/>
    </row>
    <row r="1058" spans="4:11" x14ac:dyDescent="0.2">
      <c r="D1058" s="115"/>
      <c r="E1058" s="250"/>
      <c r="F1058" s="115"/>
      <c r="J1058" s="21"/>
      <c r="K1058" s="21"/>
    </row>
    <row r="1059" spans="4:11" x14ac:dyDescent="0.2">
      <c r="D1059" s="115"/>
      <c r="E1059" s="250"/>
      <c r="F1059" s="115"/>
      <c r="J1059" s="21"/>
      <c r="K1059" s="21"/>
    </row>
    <row r="1060" spans="4:11" x14ac:dyDescent="0.2">
      <c r="D1060" s="115"/>
      <c r="E1060" s="250"/>
      <c r="F1060" s="115"/>
      <c r="J1060" s="21"/>
      <c r="K1060" s="21"/>
    </row>
    <row r="1061" spans="4:11" x14ac:dyDescent="0.2">
      <c r="D1061" s="115"/>
      <c r="E1061" s="250"/>
      <c r="F1061" s="115"/>
      <c r="J1061" s="21"/>
      <c r="K1061" s="21"/>
    </row>
    <row r="1062" spans="4:11" x14ac:dyDescent="0.2">
      <c r="D1062" s="115"/>
      <c r="E1062" s="250"/>
      <c r="F1062" s="115"/>
      <c r="J1062" s="21"/>
      <c r="K1062" s="21"/>
    </row>
    <row r="1063" spans="4:11" x14ac:dyDescent="0.2">
      <c r="D1063" s="115"/>
      <c r="E1063" s="250"/>
      <c r="F1063" s="115"/>
      <c r="J1063" s="21"/>
      <c r="K1063" s="21"/>
    </row>
    <row r="1064" spans="4:11" x14ac:dyDescent="0.2">
      <c r="D1064" s="115"/>
      <c r="E1064" s="250"/>
      <c r="F1064" s="115"/>
      <c r="J1064" s="21"/>
      <c r="K1064" s="21"/>
    </row>
    <row r="1065" spans="4:11" x14ac:dyDescent="0.2">
      <c r="D1065" s="115"/>
      <c r="E1065" s="250"/>
      <c r="F1065" s="115"/>
      <c r="J1065" s="21"/>
      <c r="K1065" s="21"/>
    </row>
    <row r="1066" spans="4:11" x14ac:dyDescent="0.2">
      <c r="D1066" s="115"/>
      <c r="E1066" s="250"/>
      <c r="F1066" s="115"/>
      <c r="J1066" s="21"/>
      <c r="K1066" s="21"/>
    </row>
    <row r="1067" spans="4:11" x14ac:dyDescent="0.2">
      <c r="D1067" s="115"/>
      <c r="E1067" s="250"/>
      <c r="F1067" s="115"/>
      <c r="J1067" s="21"/>
      <c r="K1067" s="21"/>
    </row>
    <row r="1068" spans="4:11" x14ac:dyDescent="0.2">
      <c r="D1068" s="115"/>
      <c r="E1068" s="250"/>
      <c r="F1068" s="115"/>
      <c r="J1068" s="21"/>
      <c r="K1068" s="21"/>
    </row>
    <row r="1069" spans="4:11" x14ac:dyDescent="0.2">
      <c r="D1069" s="115"/>
      <c r="E1069" s="250"/>
      <c r="F1069" s="115"/>
      <c r="J1069" s="21"/>
      <c r="K1069" s="21"/>
    </row>
    <row r="1070" spans="4:11" x14ac:dyDescent="0.2">
      <c r="D1070" s="115"/>
      <c r="E1070" s="250"/>
      <c r="F1070" s="115"/>
      <c r="J1070" s="21"/>
      <c r="K1070" s="21"/>
    </row>
    <row r="1071" spans="4:11" x14ac:dyDescent="0.2">
      <c r="D1071" s="115"/>
      <c r="E1071" s="250"/>
      <c r="F1071" s="115"/>
      <c r="J1071" s="21"/>
      <c r="K1071" s="21"/>
    </row>
    <row r="1072" spans="4:11" x14ac:dyDescent="0.2">
      <c r="D1072" s="115"/>
      <c r="E1072" s="250"/>
      <c r="F1072" s="115"/>
      <c r="J1072" s="21"/>
      <c r="K1072" s="21"/>
    </row>
    <row r="1073" spans="4:11" x14ac:dyDescent="0.2">
      <c r="D1073" s="115"/>
      <c r="E1073" s="250"/>
      <c r="F1073" s="115"/>
      <c r="J1073" s="21"/>
      <c r="K1073" s="21"/>
    </row>
    <row r="1074" spans="4:11" x14ac:dyDescent="0.2">
      <c r="D1074" s="115"/>
      <c r="E1074" s="250"/>
      <c r="F1074" s="115"/>
      <c r="J1074" s="21"/>
      <c r="K1074" s="21"/>
    </row>
    <row r="1075" spans="4:11" x14ac:dyDescent="0.2">
      <c r="D1075" s="115"/>
      <c r="E1075" s="250"/>
      <c r="F1075" s="115"/>
      <c r="J1075" s="21"/>
      <c r="K1075" s="21"/>
    </row>
    <row r="1076" spans="4:11" x14ac:dyDescent="0.2">
      <c r="D1076" s="115"/>
      <c r="E1076" s="250"/>
      <c r="F1076" s="115"/>
      <c r="J1076" s="21"/>
      <c r="K1076" s="21"/>
    </row>
    <row r="1077" spans="4:11" x14ac:dyDescent="0.2">
      <c r="D1077" s="115"/>
      <c r="E1077" s="250"/>
      <c r="F1077" s="115"/>
      <c r="J1077" s="21"/>
      <c r="K1077" s="21"/>
    </row>
    <row r="1078" spans="4:11" x14ac:dyDescent="0.2">
      <c r="D1078" s="115"/>
      <c r="E1078" s="250"/>
      <c r="F1078" s="115"/>
      <c r="J1078" s="21"/>
      <c r="K1078" s="21"/>
    </row>
    <row r="1079" spans="4:11" x14ac:dyDescent="0.2">
      <c r="D1079" s="115"/>
      <c r="E1079" s="250"/>
      <c r="F1079" s="115"/>
      <c r="J1079" s="21"/>
      <c r="K1079" s="21"/>
    </row>
    <row r="1080" spans="4:11" x14ac:dyDescent="0.2">
      <c r="D1080" s="115"/>
      <c r="E1080" s="250"/>
      <c r="F1080" s="115"/>
      <c r="J1080" s="21"/>
      <c r="K1080" s="21"/>
    </row>
    <row r="1081" spans="4:11" x14ac:dyDescent="0.2">
      <c r="D1081" s="115"/>
      <c r="E1081" s="250"/>
      <c r="F1081" s="115"/>
      <c r="J1081" s="21"/>
      <c r="K1081" s="21"/>
    </row>
    <row r="1082" spans="4:11" x14ac:dyDescent="0.2">
      <c r="D1082" s="115"/>
      <c r="E1082" s="250"/>
      <c r="F1082" s="115"/>
      <c r="J1082" s="21"/>
      <c r="K1082" s="21"/>
    </row>
    <row r="1083" spans="4:11" x14ac:dyDescent="0.2">
      <c r="D1083" s="115"/>
      <c r="E1083" s="250"/>
      <c r="F1083" s="115"/>
      <c r="J1083" s="21"/>
      <c r="K1083" s="21"/>
    </row>
    <row r="1084" spans="4:11" x14ac:dyDescent="0.2">
      <c r="D1084" s="115"/>
      <c r="E1084" s="250"/>
      <c r="F1084" s="115"/>
      <c r="J1084" s="21"/>
      <c r="K1084" s="21"/>
    </row>
    <row r="1085" spans="4:11" x14ac:dyDescent="0.2">
      <c r="D1085" s="115"/>
      <c r="E1085" s="250"/>
      <c r="F1085" s="115"/>
      <c r="J1085" s="21"/>
      <c r="K1085" s="21"/>
    </row>
    <row r="1086" spans="4:11" x14ac:dyDescent="0.2">
      <c r="D1086" s="115"/>
      <c r="E1086" s="250"/>
      <c r="F1086" s="115"/>
      <c r="J1086" s="21"/>
      <c r="K1086" s="21"/>
    </row>
    <row r="1087" spans="4:11" x14ac:dyDescent="0.2">
      <c r="D1087" s="115"/>
      <c r="E1087" s="250"/>
      <c r="F1087" s="115"/>
      <c r="J1087" s="21"/>
      <c r="K1087" s="21"/>
    </row>
    <row r="1088" spans="4:11" x14ac:dyDescent="0.2">
      <c r="D1088" s="115"/>
      <c r="E1088" s="250"/>
      <c r="F1088" s="115"/>
      <c r="J1088" s="21"/>
      <c r="K1088" s="21"/>
    </row>
    <row r="1089" spans="4:11" x14ac:dyDescent="0.2">
      <c r="D1089" s="115"/>
      <c r="E1089" s="250"/>
      <c r="F1089" s="115"/>
      <c r="J1089" s="21"/>
      <c r="K1089" s="21"/>
    </row>
    <row r="1090" spans="4:11" x14ac:dyDescent="0.2">
      <c r="D1090" s="115"/>
      <c r="E1090" s="250"/>
      <c r="F1090" s="115"/>
      <c r="J1090" s="21"/>
      <c r="K1090" s="21"/>
    </row>
    <row r="1091" spans="4:11" x14ac:dyDescent="0.2">
      <c r="D1091" s="115"/>
      <c r="E1091" s="250"/>
      <c r="F1091" s="115"/>
      <c r="J1091" s="21"/>
      <c r="K1091" s="21"/>
    </row>
    <row r="1092" spans="4:11" x14ac:dyDescent="0.2">
      <c r="D1092" s="115"/>
      <c r="E1092" s="250"/>
      <c r="F1092" s="115"/>
      <c r="J1092" s="21"/>
      <c r="K1092" s="21"/>
    </row>
    <row r="1093" spans="4:11" x14ac:dyDescent="0.2">
      <c r="D1093" s="115"/>
      <c r="E1093" s="250"/>
      <c r="F1093" s="115"/>
      <c r="J1093" s="21"/>
      <c r="K1093" s="21"/>
    </row>
    <row r="1094" spans="4:11" x14ac:dyDescent="0.2">
      <c r="D1094" s="115"/>
      <c r="E1094" s="250"/>
      <c r="F1094" s="115"/>
      <c r="J1094" s="21"/>
      <c r="K1094" s="21"/>
    </row>
    <row r="1095" spans="4:11" x14ac:dyDescent="0.2">
      <c r="D1095" s="115"/>
      <c r="E1095" s="250"/>
      <c r="F1095" s="115"/>
      <c r="J1095" s="21"/>
      <c r="K1095" s="21"/>
    </row>
    <row r="1096" spans="4:11" x14ac:dyDescent="0.2">
      <c r="D1096" s="115"/>
      <c r="E1096" s="250"/>
      <c r="F1096" s="115"/>
      <c r="J1096" s="21"/>
      <c r="K1096" s="21"/>
    </row>
    <row r="1097" spans="4:11" x14ac:dyDescent="0.2">
      <c r="D1097" s="115"/>
      <c r="E1097" s="250"/>
      <c r="F1097" s="115"/>
      <c r="J1097" s="21"/>
      <c r="K1097" s="21"/>
    </row>
    <row r="1098" spans="4:11" x14ac:dyDescent="0.2">
      <c r="D1098" s="115"/>
      <c r="E1098" s="250"/>
      <c r="F1098" s="115"/>
      <c r="J1098" s="21"/>
      <c r="K1098" s="21"/>
    </row>
    <row r="1099" spans="4:11" x14ac:dyDescent="0.2">
      <c r="D1099" s="115"/>
      <c r="E1099" s="250"/>
      <c r="F1099" s="115"/>
      <c r="J1099" s="21"/>
      <c r="K1099" s="21"/>
    </row>
    <row r="1100" spans="4:11" x14ac:dyDescent="0.2">
      <c r="D1100" s="115"/>
      <c r="E1100" s="250"/>
      <c r="F1100" s="115"/>
      <c r="J1100" s="21"/>
      <c r="K1100" s="21"/>
    </row>
    <row r="1101" spans="4:11" x14ac:dyDescent="0.2">
      <c r="D1101" s="115"/>
      <c r="E1101" s="250"/>
      <c r="F1101" s="115"/>
      <c r="J1101" s="21"/>
      <c r="K1101" s="21"/>
    </row>
    <row r="1102" spans="4:11" x14ac:dyDescent="0.2">
      <c r="D1102" s="115"/>
      <c r="E1102" s="250"/>
      <c r="F1102" s="115"/>
      <c r="J1102" s="21"/>
      <c r="K1102" s="21"/>
    </row>
    <row r="1103" spans="4:11" x14ac:dyDescent="0.2">
      <c r="D1103" s="115"/>
      <c r="E1103" s="250"/>
      <c r="F1103" s="115"/>
      <c r="J1103" s="21"/>
      <c r="K1103" s="21"/>
    </row>
    <row r="1104" spans="4:11" x14ac:dyDescent="0.2">
      <c r="D1104" s="115"/>
      <c r="E1104" s="250"/>
      <c r="F1104" s="115"/>
      <c r="J1104" s="21"/>
      <c r="K1104" s="21"/>
    </row>
    <row r="1105" spans="4:11" x14ac:dyDescent="0.2">
      <c r="D1105" s="115"/>
      <c r="E1105" s="250"/>
      <c r="F1105" s="115"/>
      <c r="J1105" s="21"/>
      <c r="K1105" s="21"/>
    </row>
    <row r="1106" spans="4:11" x14ac:dyDescent="0.2">
      <c r="D1106" s="115"/>
      <c r="E1106" s="250"/>
      <c r="F1106" s="115"/>
      <c r="J1106" s="21"/>
      <c r="K1106" s="21"/>
    </row>
    <row r="1107" spans="4:11" x14ac:dyDescent="0.2">
      <c r="D1107" s="115"/>
      <c r="E1107" s="250"/>
      <c r="F1107" s="115"/>
      <c r="J1107" s="21"/>
      <c r="K1107" s="21"/>
    </row>
    <row r="1108" spans="4:11" x14ac:dyDescent="0.2">
      <c r="D1108" s="115"/>
      <c r="E1108" s="250"/>
      <c r="F1108" s="115"/>
      <c r="J1108" s="21"/>
      <c r="K1108" s="21"/>
    </row>
    <row r="1109" spans="4:11" x14ac:dyDescent="0.2">
      <c r="D1109" s="115"/>
      <c r="E1109" s="250"/>
      <c r="F1109" s="115"/>
      <c r="J1109" s="21"/>
      <c r="K1109" s="21"/>
    </row>
    <row r="1110" spans="4:11" x14ac:dyDescent="0.2">
      <c r="D1110" s="115"/>
      <c r="E1110" s="250"/>
      <c r="F1110" s="115"/>
      <c r="J1110" s="21"/>
      <c r="K1110" s="21"/>
    </row>
    <row r="1111" spans="4:11" x14ac:dyDescent="0.2">
      <c r="D1111" s="115"/>
      <c r="E1111" s="250"/>
      <c r="F1111" s="115"/>
      <c r="J1111" s="21"/>
      <c r="K1111" s="21"/>
    </row>
    <row r="1112" spans="4:11" x14ac:dyDescent="0.2">
      <c r="D1112" s="115"/>
      <c r="E1112" s="250"/>
      <c r="F1112" s="115"/>
      <c r="J1112" s="21"/>
      <c r="K1112" s="21"/>
    </row>
    <row r="1113" spans="4:11" x14ac:dyDescent="0.2">
      <c r="D1113" s="115"/>
      <c r="E1113" s="250"/>
      <c r="F1113" s="115"/>
      <c r="J1113" s="21"/>
      <c r="K1113" s="21"/>
    </row>
    <row r="1114" spans="4:11" x14ac:dyDescent="0.2">
      <c r="D1114" s="115"/>
      <c r="E1114" s="250"/>
      <c r="F1114" s="115"/>
      <c r="J1114" s="21"/>
      <c r="K1114" s="21"/>
    </row>
    <row r="1115" spans="4:11" x14ac:dyDescent="0.2">
      <c r="D1115" s="115"/>
      <c r="E1115" s="250"/>
      <c r="F1115" s="115"/>
      <c r="J1115" s="21"/>
      <c r="K1115" s="21"/>
    </row>
    <row r="1116" spans="4:11" x14ac:dyDescent="0.2">
      <c r="D1116" s="115"/>
      <c r="E1116" s="250"/>
      <c r="F1116" s="115"/>
      <c r="J1116" s="21"/>
      <c r="K1116" s="21"/>
    </row>
    <row r="1117" spans="4:11" x14ac:dyDescent="0.2">
      <c r="D1117" s="115"/>
      <c r="E1117" s="250"/>
      <c r="F1117" s="115"/>
      <c r="J1117" s="21"/>
      <c r="K1117" s="21"/>
    </row>
    <row r="1118" spans="4:11" x14ac:dyDescent="0.2">
      <c r="D1118" s="115"/>
      <c r="E1118" s="250"/>
      <c r="F1118" s="115"/>
      <c r="J1118" s="21"/>
      <c r="K1118" s="21"/>
    </row>
    <row r="1119" spans="4:11" x14ac:dyDescent="0.2">
      <c r="D1119" s="115"/>
      <c r="E1119" s="250"/>
      <c r="F1119" s="115"/>
      <c r="J1119" s="21"/>
      <c r="K1119" s="21"/>
    </row>
    <row r="1120" spans="4:11" x14ac:dyDescent="0.2">
      <c r="D1120" s="115"/>
      <c r="E1120" s="250"/>
      <c r="F1120" s="115"/>
      <c r="J1120" s="21"/>
      <c r="K1120" s="21"/>
    </row>
    <row r="1121" spans="4:11" x14ac:dyDescent="0.2">
      <c r="D1121" s="115"/>
      <c r="E1121" s="250"/>
      <c r="F1121" s="115"/>
      <c r="J1121" s="21"/>
      <c r="K1121" s="21"/>
    </row>
    <row r="1122" spans="4:11" x14ac:dyDescent="0.2">
      <c r="D1122" s="115"/>
      <c r="E1122" s="250"/>
      <c r="F1122" s="115"/>
      <c r="J1122" s="21"/>
      <c r="K1122" s="21"/>
    </row>
    <row r="1123" spans="4:11" x14ac:dyDescent="0.2">
      <c r="D1123" s="115"/>
      <c r="E1123" s="250"/>
      <c r="F1123" s="115"/>
      <c r="J1123" s="21"/>
      <c r="K1123" s="21"/>
    </row>
    <row r="1124" spans="4:11" x14ac:dyDescent="0.2">
      <c r="D1124" s="115"/>
      <c r="E1124" s="250"/>
      <c r="F1124" s="115"/>
      <c r="J1124" s="21"/>
      <c r="K1124" s="21"/>
    </row>
    <row r="1125" spans="4:11" x14ac:dyDescent="0.2">
      <c r="D1125" s="115"/>
      <c r="E1125" s="250"/>
      <c r="F1125" s="115"/>
      <c r="J1125" s="21"/>
      <c r="K1125" s="21"/>
    </row>
    <row r="1126" spans="4:11" x14ac:dyDescent="0.2">
      <c r="D1126" s="115"/>
      <c r="E1126" s="250"/>
      <c r="F1126" s="115"/>
      <c r="J1126" s="21"/>
      <c r="K1126" s="21"/>
    </row>
    <row r="1127" spans="4:11" x14ac:dyDescent="0.2">
      <c r="D1127" s="115"/>
      <c r="E1127" s="250"/>
      <c r="F1127" s="115"/>
      <c r="J1127" s="21"/>
      <c r="K1127" s="21"/>
    </row>
    <row r="1128" spans="4:11" x14ac:dyDescent="0.2">
      <c r="D1128" s="115"/>
      <c r="E1128" s="250"/>
      <c r="F1128" s="115"/>
      <c r="J1128" s="21"/>
      <c r="K1128" s="21"/>
    </row>
    <row r="1129" spans="4:11" x14ac:dyDescent="0.2">
      <c r="D1129" s="115"/>
      <c r="E1129" s="250"/>
      <c r="F1129" s="115"/>
      <c r="J1129" s="21"/>
      <c r="K1129" s="21"/>
    </row>
    <row r="1130" spans="4:11" x14ac:dyDescent="0.2">
      <c r="D1130" s="115"/>
      <c r="E1130" s="250"/>
      <c r="F1130" s="115"/>
      <c r="J1130" s="21"/>
      <c r="K1130" s="21"/>
    </row>
    <row r="1131" spans="4:11" x14ac:dyDescent="0.2">
      <c r="D1131" s="115"/>
      <c r="E1131" s="250"/>
      <c r="F1131" s="115"/>
      <c r="J1131" s="21"/>
      <c r="K1131" s="21"/>
    </row>
    <row r="1132" spans="4:11" x14ac:dyDescent="0.2">
      <c r="D1132" s="115"/>
      <c r="E1132" s="250"/>
      <c r="F1132" s="115"/>
      <c r="J1132" s="21"/>
      <c r="K1132" s="21"/>
    </row>
    <row r="1133" spans="4:11" x14ac:dyDescent="0.2">
      <c r="D1133" s="115"/>
      <c r="E1133" s="250"/>
      <c r="F1133" s="115"/>
      <c r="J1133" s="21"/>
      <c r="K1133" s="21"/>
    </row>
    <row r="1134" spans="4:11" x14ac:dyDescent="0.2">
      <c r="D1134" s="115"/>
      <c r="E1134" s="250"/>
      <c r="F1134" s="115"/>
      <c r="J1134" s="21"/>
      <c r="K1134" s="21"/>
    </row>
    <row r="1135" spans="4:11" x14ac:dyDescent="0.2">
      <c r="D1135" s="115"/>
      <c r="E1135" s="250"/>
      <c r="F1135" s="115"/>
      <c r="J1135" s="21"/>
      <c r="K1135" s="21"/>
    </row>
    <row r="1136" spans="4:11" x14ac:dyDescent="0.2">
      <c r="D1136" s="115"/>
      <c r="E1136" s="250"/>
      <c r="F1136" s="115"/>
      <c r="J1136" s="21"/>
      <c r="K1136" s="21"/>
    </row>
    <row r="1137" spans="4:11" x14ac:dyDescent="0.2">
      <c r="D1137" s="115"/>
      <c r="E1137" s="250"/>
      <c r="F1137" s="115"/>
      <c r="J1137" s="21"/>
      <c r="K1137" s="21"/>
    </row>
    <row r="1138" spans="4:11" x14ac:dyDescent="0.2">
      <c r="D1138" s="115"/>
      <c r="E1138" s="250"/>
      <c r="F1138" s="115"/>
      <c r="J1138" s="21"/>
      <c r="K1138" s="21"/>
    </row>
    <row r="1139" spans="4:11" x14ac:dyDescent="0.2">
      <c r="D1139" s="115"/>
      <c r="E1139" s="250"/>
      <c r="F1139" s="115"/>
      <c r="J1139" s="21"/>
      <c r="K1139" s="21"/>
    </row>
    <row r="1140" spans="4:11" x14ac:dyDescent="0.2">
      <c r="D1140" s="115"/>
      <c r="E1140" s="250"/>
      <c r="F1140" s="115"/>
      <c r="J1140" s="21"/>
      <c r="K1140" s="21"/>
    </row>
    <row r="1141" spans="4:11" x14ac:dyDescent="0.2">
      <c r="D1141" s="115"/>
      <c r="E1141" s="250"/>
      <c r="F1141" s="115"/>
      <c r="J1141" s="21"/>
      <c r="K1141" s="21"/>
    </row>
    <row r="1142" spans="4:11" x14ac:dyDescent="0.2">
      <c r="D1142" s="115"/>
      <c r="E1142" s="250"/>
      <c r="F1142" s="115"/>
      <c r="J1142" s="21"/>
      <c r="K1142" s="21"/>
    </row>
    <row r="1143" spans="4:11" x14ac:dyDescent="0.2">
      <c r="D1143" s="115"/>
      <c r="E1143" s="250"/>
      <c r="F1143" s="115"/>
      <c r="J1143" s="21"/>
      <c r="K1143" s="21"/>
    </row>
    <row r="1144" spans="4:11" x14ac:dyDescent="0.2">
      <c r="D1144" s="115"/>
      <c r="E1144" s="250"/>
      <c r="F1144" s="115"/>
      <c r="J1144" s="21"/>
      <c r="K1144" s="21"/>
    </row>
    <row r="1145" spans="4:11" x14ac:dyDescent="0.2">
      <c r="D1145" s="115"/>
      <c r="E1145" s="250"/>
      <c r="F1145" s="115"/>
      <c r="J1145" s="21"/>
      <c r="K1145" s="21"/>
    </row>
    <row r="1146" spans="4:11" x14ac:dyDescent="0.2">
      <c r="D1146" s="115"/>
      <c r="E1146" s="250"/>
      <c r="F1146" s="115"/>
      <c r="J1146" s="21"/>
      <c r="K1146" s="21"/>
    </row>
    <row r="1147" spans="4:11" x14ac:dyDescent="0.2">
      <c r="D1147" s="115"/>
      <c r="E1147" s="250"/>
      <c r="F1147" s="115"/>
      <c r="J1147" s="21"/>
      <c r="K1147" s="21"/>
    </row>
    <row r="1148" spans="4:11" x14ac:dyDescent="0.2">
      <c r="D1148" s="115"/>
      <c r="E1148" s="250"/>
      <c r="F1148" s="115"/>
      <c r="J1148" s="21"/>
      <c r="K1148" s="21"/>
    </row>
    <row r="1149" spans="4:11" x14ac:dyDescent="0.2">
      <c r="D1149" s="115"/>
      <c r="E1149" s="250"/>
      <c r="F1149" s="115"/>
      <c r="J1149" s="21"/>
      <c r="K1149" s="21"/>
    </row>
    <row r="1150" spans="4:11" x14ac:dyDescent="0.2">
      <c r="D1150" s="115"/>
      <c r="E1150" s="250"/>
      <c r="F1150" s="115"/>
      <c r="J1150" s="21"/>
      <c r="K1150" s="21"/>
    </row>
    <row r="1151" spans="4:11" x14ac:dyDescent="0.2">
      <c r="D1151" s="115"/>
      <c r="E1151" s="250"/>
      <c r="F1151" s="115"/>
      <c r="J1151" s="21"/>
      <c r="K1151" s="21"/>
    </row>
    <row r="1152" spans="4:11" x14ac:dyDescent="0.2">
      <c r="D1152" s="115"/>
      <c r="E1152" s="250"/>
      <c r="F1152" s="115"/>
      <c r="J1152" s="21"/>
      <c r="K1152" s="21"/>
    </row>
    <row r="1153" spans="4:11" x14ac:dyDescent="0.2">
      <c r="D1153" s="115"/>
      <c r="E1153" s="250"/>
      <c r="F1153" s="115"/>
      <c r="J1153" s="21"/>
      <c r="K1153" s="21"/>
    </row>
    <row r="1154" spans="4:11" x14ac:dyDescent="0.2">
      <c r="D1154" s="115"/>
      <c r="E1154" s="250"/>
      <c r="F1154" s="115"/>
      <c r="J1154" s="21"/>
      <c r="K1154" s="21"/>
    </row>
    <row r="1155" spans="4:11" x14ac:dyDescent="0.2">
      <c r="D1155" s="115"/>
      <c r="E1155" s="250"/>
      <c r="F1155" s="115"/>
      <c r="J1155" s="21"/>
      <c r="K1155" s="21"/>
    </row>
    <row r="1156" spans="4:11" x14ac:dyDescent="0.2">
      <c r="D1156" s="115"/>
      <c r="E1156" s="250"/>
      <c r="F1156" s="115"/>
      <c r="J1156" s="21"/>
      <c r="K1156" s="21"/>
    </row>
    <row r="1157" spans="4:11" x14ac:dyDescent="0.2">
      <c r="D1157" s="115"/>
      <c r="E1157" s="250"/>
      <c r="F1157" s="115"/>
      <c r="J1157" s="21"/>
      <c r="K1157" s="21"/>
    </row>
    <row r="1158" spans="4:11" x14ac:dyDescent="0.2">
      <c r="D1158" s="115"/>
      <c r="E1158" s="250"/>
      <c r="F1158" s="115"/>
      <c r="J1158" s="21"/>
      <c r="K1158" s="21"/>
    </row>
    <row r="1159" spans="4:11" x14ac:dyDescent="0.2">
      <c r="D1159" s="115"/>
      <c r="E1159" s="250"/>
      <c r="F1159" s="115"/>
      <c r="J1159" s="21"/>
      <c r="K1159" s="21"/>
    </row>
    <row r="1160" spans="4:11" x14ac:dyDescent="0.2">
      <c r="D1160" s="115"/>
      <c r="E1160" s="250"/>
      <c r="F1160" s="115"/>
      <c r="J1160" s="21"/>
      <c r="K1160" s="21"/>
    </row>
    <row r="1161" spans="4:11" x14ac:dyDescent="0.2">
      <c r="D1161" s="115"/>
      <c r="E1161" s="250"/>
      <c r="F1161" s="115"/>
      <c r="J1161" s="21"/>
      <c r="K1161" s="21"/>
    </row>
    <row r="1162" spans="4:11" x14ac:dyDescent="0.2">
      <c r="D1162" s="115"/>
      <c r="E1162" s="250"/>
      <c r="F1162" s="115"/>
      <c r="J1162" s="21"/>
      <c r="K1162" s="21"/>
    </row>
    <row r="1163" spans="4:11" x14ac:dyDescent="0.2">
      <c r="D1163" s="115"/>
      <c r="E1163" s="250"/>
      <c r="F1163" s="115"/>
      <c r="J1163" s="21"/>
      <c r="K1163" s="21"/>
    </row>
    <row r="1164" spans="4:11" x14ac:dyDescent="0.2">
      <c r="D1164" s="115"/>
      <c r="E1164" s="250"/>
      <c r="F1164" s="115"/>
      <c r="J1164" s="21"/>
      <c r="K1164" s="21"/>
    </row>
    <row r="1165" spans="4:11" x14ac:dyDescent="0.2">
      <c r="D1165" s="115"/>
      <c r="E1165" s="250"/>
      <c r="F1165" s="115"/>
      <c r="J1165" s="21"/>
      <c r="K1165" s="21"/>
    </row>
    <row r="1166" spans="4:11" x14ac:dyDescent="0.2">
      <c r="D1166" s="115"/>
      <c r="E1166" s="250"/>
      <c r="F1166" s="115"/>
      <c r="J1166" s="21"/>
      <c r="K1166" s="21"/>
    </row>
    <row r="1167" spans="4:11" x14ac:dyDescent="0.2">
      <c r="D1167" s="115"/>
      <c r="E1167" s="250"/>
      <c r="F1167" s="115"/>
      <c r="J1167" s="21"/>
      <c r="K1167" s="21"/>
    </row>
    <row r="1168" spans="4:11" x14ac:dyDescent="0.2">
      <c r="D1168" s="115"/>
      <c r="E1168" s="250"/>
      <c r="F1168" s="115"/>
      <c r="J1168" s="21"/>
      <c r="K1168" s="21"/>
    </row>
    <row r="1169" spans="4:11" x14ac:dyDescent="0.2">
      <c r="D1169" s="115"/>
      <c r="E1169" s="250"/>
      <c r="F1169" s="115"/>
      <c r="J1169" s="21"/>
      <c r="K1169" s="21"/>
    </row>
    <row r="1170" spans="4:11" x14ac:dyDescent="0.2">
      <c r="D1170" s="115"/>
      <c r="E1170" s="250"/>
      <c r="F1170" s="115"/>
      <c r="J1170" s="21"/>
      <c r="K1170" s="21"/>
    </row>
    <row r="1171" spans="4:11" x14ac:dyDescent="0.2">
      <c r="D1171" s="115"/>
      <c r="E1171" s="250"/>
      <c r="F1171" s="115"/>
      <c r="J1171" s="21"/>
      <c r="K1171" s="21"/>
    </row>
    <row r="1172" spans="4:11" x14ac:dyDescent="0.2">
      <c r="D1172" s="115"/>
      <c r="E1172" s="250"/>
      <c r="F1172" s="115"/>
      <c r="J1172" s="21"/>
      <c r="K1172" s="21"/>
    </row>
    <row r="1173" spans="4:11" x14ac:dyDescent="0.2">
      <c r="D1173" s="115"/>
      <c r="E1173" s="250"/>
      <c r="F1173" s="115"/>
      <c r="J1173" s="21"/>
      <c r="K1173" s="21"/>
    </row>
    <row r="1174" spans="4:11" x14ac:dyDescent="0.2">
      <c r="D1174" s="115"/>
      <c r="E1174" s="250"/>
      <c r="F1174" s="115"/>
      <c r="J1174" s="21"/>
      <c r="K1174" s="21"/>
    </row>
    <row r="1175" spans="4:11" x14ac:dyDescent="0.2">
      <c r="D1175" s="115"/>
      <c r="E1175" s="250"/>
      <c r="F1175" s="115"/>
      <c r="J1175" s="21"/>
      <c r="K1175" s="21"/>
    </row>
    <row r="1176" spans="4:11" x14ac:dyDescent="0.2">
      <c r="D1176" s="115"/>
      <c r="E1176" s="250"/>
      <c r="F1176" s="115"/>
      <c r="J1176" s="21"/>
      <c r="K1176" s="21"/>
    </row>
    <row r="1177" spans="4:11" x14ac:dyDescent="0.2">
      <c r="D1177" s="115"/>
      <c r="E1177" s="250"/>
      <c r="F1177" s="115"/>
      <c r="J1177" s="21"/>
      <c r="K1177" s="21"/>
    </row>
    <row r="1178" spans="4:11" x14ac:dyDescent="0.2">
      <c r="D1178" s="115"/>
      <c r="E1178" s="250"/>
      <c r="F1178" s="115"/>
      <c r="J1178" s="21"/>
      <c r="K1178" s="21"/>
    </row>
    <row r="1179" spans="4:11" x14ac:dyDescent="0.2">
      <c r="D1179" s="115"/>
      <c r="E1179" s="250"/>
      <c r="F1179" s="115"/>
      <c r="J1179" s="21"/>
      <c r="K1179" s="21"/>
    </row>
    <row r="1180" spans="4:11" x14ac:dyDescent="0.2">
      <c r="D1180" s="115"/>
      <c r="E1180" s="250"/>
      <c r="F1180" s="115"/>
      <c r="J1180" s="21"/>
      <c r="K1180" s="21"/>
    </row>
    <row r="1181" spans="4:11" x14ac:dyDescent="0.2">
      <c r="D1181" s="115"/>
      <c r="E1181" s="250"/>
      <c r="F1181" s="115"/>
      <c r="J1181" s="21"/>
      <c r="K1181" s="21"/>
    </row>
    <row r="1182" spans="4:11" x14ac:dyDescent="0.2">
      <c r="D1182" s="115"/>
      <c r="E1182" s="250"/>
      <c r="F1182" s="115"/>
      <c r="J1182" s="21"/>
      <c r="K1182" s="21"/>
    </row>
    <row r="1183" spans="4:11" x14ac:dyDescent="0.2">
      <c r="D1183" s="115"/>
      <c r="E1183" s="250"/>
      <c r="F1183" s="115"/>
      <c r="J1183" s="21"/>
      <c r="K1183" s="21"/>
    </row>
    <row r="1184" spans="4:11" x14ac:dyDescent="0.2">
      <c r="D1184" s="115"/>
      <c r="E1184" s="250"/>
      <c r="F1184" s="115"/>
      <c r="J1184" s="21"/>
      <c r="K1184" s="21"/>
    </row>
    <row r="1185" spans="4:11" x14ac:dyDescent="0.2">
      <c r="D1185" s="115"/>
      <c r="E1185" s="250"/>
      <c r="F1185" s="115"/>
      <c r="J1185" s="21"/>
      <c r="K1185" s="21"/>
    </row>
    <row r="1186" spans="4:11" x14ac:dyDescent="0.2">
      <c r="D1186" s="115"/>
      <c r="E1186" s="250"/>
      <c r="F1186" s="115"/>
      <c r="J1186" s="21"/>
      <c r="K1186" s="21"/>
    </row>
    <row r="1187" spans="4:11" x14ac:dyDescent="0.2">
      <c r="D1187" s="115"/>
      <c r="E1187" s="250"/>
      <c r="F1187" s="115"/>
      <c r="J1187" s="21"/>
      <c r="K1187" s="21"/>
    </row>
    <row r="1188" spans="4:11" x14ac:dyDescent="0.2">
      <c r="D1188" s="115"/>
      <c r="E1188" s="250"/>
      <c r="F1188" s="115"/>
      <c r="J1188" s="21"/>
      <c r="K1188" s="21"/>
    </row>
    <row r="1189" spans="4:11" x14ac:dyDescent="0.2">
      <c r="D1189" s="115"/>
      <c r="E1189" s="250"/>
      <c r="F1189" s="115"/>
      <c r="J1189" s="21"/>
      <c r="K1189" s="21"/>
    </row>
    <row r="1190" spans="4:11" x14ac:dyDescent="0.2">
      <c r="D1190" s="115"/>
      <c r="E1190" s="250"/>
      <c r="F1190" s="115"/>
      <c r="J1190" s="21"/>
      <c r="K1190" s="21"/>
    </row>
    <row r="1191" spans="4:11" x14ac:dyDescent="0.2">
      <c r="D1191" s="115"/>
      <c r="E1191" s="250"/>
      <c r="F1191" s="115"/>
      <c r="J1191" s="21"/>
      <c r="K1191" s="21"/>
    </row>
    <row r="1192" spans="4:11" x14ac:dyDescent="0.2">
      <c r="D1192" s="115"/>
      <c r="E1192" s="250"/>
      <c r="F1192" s="115"/>
      <c r="J1192" s="21"/>
      <c r="K1192" s="21"/>
    </row>
    <row r="1193" spans="4:11" x14ac:dyDescent="0.2">
      <c r="D1193" s="115"/>
      <c r="E1193" s="250"/>
      <c r="F1193" s="115"/>
      <c r="J1193" s="21"/>
      <c r="K1193" s="21"/>
    </row>
    <row r="1194" spans="4:11" x14ac:dyDescent="0.2">
      <c r="D1194" s="115"/>
      <c r="E1194" s="250"/>
      <c r="F1194" s="115"/>
      <c r="J1194" s="21"/>
      <c r="K1194" s="21"/>
    </row>
    <row r="1195" spans="4:11" x14ac:dyDescent="0.2">
      <c r="D1195" s="115"/>
      <c r="E1195" s="250"/>
      <c r="F1195" s="115"/>
      <c r="J1195" s="21"/>
      <c r="K1195" s="21"/>
    </row>
    <row r="1196" spans="4:11" x14ac:dyDescent="0.2">
      <c r="D1196" s="115"/>
      <c r="E1196" s="250"/>
      <c r="F1196" s="115"/>
      <c r="J1196" s="21"/>
      <c r="K1196" s="21"/>
    </row>
    <row r="1197" spans="4:11" x14ac:dyDescent="0.2">
      <c r="D1197" s="115"/>
      <c r="E1197" s="250"/>
      <c r="F1197" s="115"/>
      <c r="J1197" s="21"/>
      <c r="K1197" s="21"/>
    </row>
    <row r="1198" spans="4:11" x14ac:dyDescent="0.2">
      <c r="D1198" s="115"/>
      <c r="E1198" s="250"/>
      <c r="F1198" s="115"/>
      <c r="J1198" s="21"/>
      <c r="K1198" s="21"/>
    </row>
    <row r="1199" spans="4:11" x14ac:dyDescent="0.2">
      <c r="D1199" s="115"/>
      <c r="E1199" s="250"/>
      <c r="F1199" s="115"/>
      <c r="J1199" s="21"/>
      <c r="K1199" s="21"/>
    </row>
    <row r="1200" spans="4:11" x14ac:dyDescent="0.2">
      <c r="D1200" s="115"/>
      <c r="E1200" s="250"/>
      <c r="F1200" s="115"/>
      <c r="J1200" s="21"/>
      <c r="K1200" s="21"/>
    </row>
    <row r="1201" spans="4:11" x14ac:dyDescent="0.2">
      <c r="D1201" s="115"/>
      <c r="E1201" s="250"/>
      <c r="F1201" s="115"/>
      <c r="J1201" s="21"/>
      <c r="K1201" s="21"/>
    </row>
    <row r="1202" spans="4:11" x14ac:dyDescent="0.2">
      <c r="D1202" s="115"/>
      <c r="E1202" s="250"/>
      <c r="F1202" s="115"/>
      <c r="J1202" s="21"/>
      <c r="K1202" s="21"/>
    </row>
    <row r="1203" spans="4:11" x14ac:dyDescent="0.2">
      <c r="D1203" s="115"/>
      <c r="E1203" s="250"/>
      <c r="F1203" s="115"/>
      <c r="J1203" s="21"/>
      <c r="K1203" s="21"/>
    </row>
    <row r="1204" spans="4:11" x14ac:dyDescent="0.2">
      <c r="D1204" s="115"/>
      <c r="E1204" s="250"/>
      <c r="F1204" s="115"/>
      <c r="J1204" s="21"/>
      <c r="K1204" s="21"/>
    </row>
    <row r="1205" spans="4:11" x14ac:dyDescent="0.2">
      <c r="D1205" s="115"/>
      <c r="E1205" s="250"/>
      <c r="F1205" s="115"/>
      <c r="J1205" s="21"/>
      <c r="K1205" s="21"/>
    </row>
    <row r="1206" spans="4:11" x14ac:dyDescent="0.2">
      <c r="D1206" s="115"/>
      <c r="E1206" s="250"/>
      <c r="F1206" s="115"/>
      <c r="J1206" s="21"/>
      <c r="K1206" s="21"/>
    </row>
    <row r="1207" spans="4:11" x14ac:dyDescent="0.2">
      <c r="D1207" s="115"/>
      <c r="E1207" s="250"/>
      <c r="F1207" s="115"/>
      <c r="J1207" s="21"/>
      <c r="K1207" s="21"/>
    </row>
    <row r="1208" spans="4:11" x14ac:dyDescent="0.2">
      <c r="D1208" s="115"/>
      <c r="E1208" s="250"/>
      <c r="F1208" s="115"/>
      <c r="J1208" s="21"/>
      <c r="K1208" s="21"/>
    </row>
    <row r="1209" spans="4:11" x14ac:dyDescent="0.2">
      <c r="D1209" s="115"/>
      <c r="E1209" s="250"/>
      <c r="F1209" s="115"/>
      <c r="J1209" s="21"/>
      <c r="K1209" s="21"/>
    </row>
    <row r="1210" spans="4:11" x14ac:dyDescent="0.2">
      <c r="D1210" s="115"/>
      <c r="E1210" s="250"/>
      <c r="F1210" s="115"/>
      <c r="J1210" s="21"/>
      <c r="K1210" s="21"/>
    </row>
    <row r="1211" spans="4:11" x14ac:dyDescent="0.2">
      <c r="D1211" s="115"/>
      <c r="E1211" s="250"/>
      <c r="F1211" s="115"/>
      <c r="J1211" s="21"/>
      <c r="K1211" s="21"/>
    </row>
    <row r="1212" spans="4:11" x14ac:dyDescent="0.2">
      <c r="D1212" s="115"/>
      <c r="E1212" s="250"/>
      <c r="F1212" s="115"/>
      <c r="J1212" s="21"/>
      <c r="K1212" s="21"/>
    </row>
    <row r="1213" spans="4:11" x14ac:dyDescent="0.2">
      <c r="D1213" s="115"/>
      <c r="E1213" s="250"/>
      <c r="F1213" s="115"/>
      <c r="J1213" s="21"/>
      <c r="K1213" s="21"/>
    </row>
    <row r="1214" spans="4:11" x14ac:dyDescent="0.2">
      <c r="D1214" s="115"/>
      <c r="E1214" s="250"/>
      <c r="F1214" s="115"/>
      <c r="J1214" s="21"/>
      <c r="K1214" s="21"/>
    </row>
    <row r="1215" spans="4:11" x14ac:dyDescent="0.2">
      <c r="D1215" s="115"/>
      <c r="E1215" s="250"/>
      <c r="F1215" s="115"/>
      <c r="J1215" s="21"/>
      <c r="K1215" s="21"/>
    </row>
    <row r="1216" spans="4:11" x14ac:dyDescent="0.2">
      <c r="D1216" s="115"/>
      <c r="E1216" s="250"/>
      <c r="F1216" s="115"/>
      <c r="J1216" s="21"/>
      <c r="K1216" s="21"/>
    </row>
    <row r="1217" spans="4:11" x14ac:dyDescent="0.2">
      <c r="D1217" s="115"/>
      <c r="E1217" s="250"/>
      <c r="F1217" s="115"/>
      <c r="J1217" s="21"/>
      <c r="K1217" s="21"/>
    </row>
    <row r="1218" spans="4:11" x14ac:dyDescent="0.2">
      <c r="D1218" s="115"/>
      <c r="E1218" s="250"/>
      <c r="F1218" s="115"/>
      <c r="J1218" s="21"/>
      <c r="K1218" s="21"/>
    </row>
    <row r="1219" spans="4:11" x14ac:dyDescent="0.2">
      <c r="D1219" s="115"/>
      <c r="E1219" s="250"/>
      <c r="F1219" s="115"/>
      <c r="J1219" s="21"/>
      <c r="K1219" s="21"/>
    </row>
    <row r="1220" spans="4:11" x14ac:dyDescent="0.2">
      <c r="D1220" s="115"/>
      <c r="E1220" s="250"/>
      <c r="F1220" s="115"/>
      <c r="J1220" s="21"/>
      <c r="K1220" s="21"/>
    </row>
    <row r="1221" spans="4:11" x14ac:dyDescent="0.2">
      <c r="D1221" s="115"/>
      <c r="E1221" s="250"/>
      <c r="F1221" s="115"/>
      <c r="J1221" s="21"/>
      <c r="K1221" s="21"/>
    </row>
    <row r="1222" spans="4:11" x14ac:dyDescent="0.2">
      <c r="D1222" s="115"/>
      <c r="E1222" s="250"/>
      <c r="F1222" s="115"/>
      <c r="J1222" s="21"/>
      <c r="K1222" s="21"/>
    </row>
    <row r="1223" spans="4:11" x14ac:dyDescent="0.2">
      <c r="D1223" s="115"/>
      <c r="E1223" s="250"/>
      <c r="F1223" s="115"/>
      <c r="J1223" s="21"/>
      <c r="K1223" s="21"/>
    </row>
    <row r="1224" spans="4:11" x14ac:dyDescent="0.2">
      <c r="D1224" s="115"/>
      <c r="E1224" s="250"/>
      <c r="F1224" s="115"/>
      <c r="J1224" s="21"/>
      <c r="K1224" s="21"/>
    </row>
    <row r="1225" spans="4:11" x14ac:dyDescent="0.2">
      <c r="D1225" s="115"/>
      <c r="E1225" s="250"/>
      <c r="F1225" s="115"/>
      <c r="J1225" s="21"/>
      <c r="K1225" s="21"/>
    </row>
    <row r="1226" spans="4:11" x14ac:dyDescent="0.2">
      <c r="D1226" s="115"/>
      <c r="E1226" s="250"/>
      <c r="F1226" s="115"/>
      <c r="J1226" s="21"/>
      <c r="K1226" s="21"/>
    </row>
    <row r="1227" spans="4:11" x14ac:dyDescent="0.2">
      <c r="D1227" s="115"/>
      <c r="E1227" s="250"/>
      <c r="F1227" s="115"/>
      <c r="J1227" s="21"/>
      <c r="K1227" s="21"/>
    </row>
    <row r="1228" spans="4:11" x14ac:dyDescent="0.2">
      <c r="D1228" s="115"/>
      <c r="E1228" s="250"/>
      <c r="F1228" s="115"/>
      <c r="J1228" s="21"/>
      <c r="K1228" s="21"/>
    </row>
    <row r="1229" spans="4:11" x14ac:dyDescent="0.2">
      <c r="D1229" s="115"/>
      <c r="E1229" s="250"/>
      <c r="F1229" s="115"/>
      <c r="J1229" s="21"/>
      <c r="K1229" s="21"/>
    </row>
    <row r="1230" spans="4:11" x14ac:dyDescent="0.2">
      <c r="D1230" s="115"/>
      <c r="E1230" s="250"/>
      <c r="F1230" s="115"/>
      <c r="J1230" s="21"/>
      <c r="K1230" s="21"/>
    </row>
    <row r="1231" spans="4:11" x14ac:dyDescent="0.2">
      <c r="D1231" s="115"/>
      <c r="E1231" s="250"/>
      <c r="F1231" s="115"/>
      <c r="J1231" s="21"/>
      <c r="K1231" s="21"/>
    </row>
    <row r="1232" spans="4:11" x14ac:dyDescent="0.2">
      <c r="D1232" s="115"/>
      <c r="E1232" s="250"/>
      <c r="F1232" s="115"/>
      <c r="J1232" s="21"/>
      <c r="K1232" s="21"/>
    </row>
    <row r="1233" spans="4:11" x14ac:dyDescent="0.2">
      <c r="D1233" s="115"/>
      <c r="E1233" s="250"/>
      <c r="F1233" s="115"/>
      <c r="J1233" s="21"/>
      <c r="K1233" s="21"/>
    </row>
    <row r="1234" spans="4:11" x14ac:dyDescent="0.2">
      <c r="D1234" s="115"/>
      <c r="E1234" s="250"/>
      <c r="F1234" s="115"/>
      <c r="J1234" s="21"/>
      <c r="K1234" s="21"/>
    </row>
    <row r="1235" spans="4:11" x14ac:dyDescent="0.2">
      <c r="D1235" s="115"/>
      <c r="E1235" s="250"/>
      <c r="F1235" s="115"/>
      <c r="J1235" s="21"/>
      <c r="K1235" s="21"/>
    </row>
    <row r="1236" spans="4:11" x14ac:dyDescent="0.2">
      <c r="D1236" s="115"/>
      <c r="E1236" s="250"/>
      <c r="F1236" s="115"/>
      <c r="J1236" s="21"/>
      <c r="K1236" s="21"/>
    </row>
    <row r="1237" spans="4:11" x14ac:dyDescent="0.2">
      <c r="D1237" s="115"/>
      <c r="E1237" s="250"/>
      <c r="F1237" s="115"/>
      <c r="J1237" s="21"/>
      <c r="K1237" s="21"/>
    </row>
    <row r="1238" spans="4:11" x14ac:dyDescent="0.2">
      <c r="D1238" s="115"/>
      <c r="E1238" s="250"/>
      <c r="F1238" s="115"/>
      <c r="J1238" s="21"/>
      <c r="K1238" s="21"/>
    </row>
    <row r="1239" spans="4:11" x14ac:dyDescent="0.2">
      <c r="D1239" s="115"/>
      <c r="E1239" s="250"/>
      <c r="F1239" s="115"/>
      <c r="J1239" s="21"/>
      <c r="K1239" s="21"/>
    </row>
    <row r="1240" spans="4:11" x14ac:dyDescent="0.2">
      <c r="D1240" s="115"/>
      <c r="E1240" s="250"/>
      <c r="F1240" s="115"/>
      <c r="J1240" s="21"/>
      <c r="K1240" s="21"/>
    </row>
    <row r="1241" spans="4:11" x14ac:dyDescent="0.2">
      <c r="D1241" s="115"/>
      <c r="E1241" s="250"/>
      <c r="F1241" s="115"/>
      <c r="J1241" s="21"/>
      <c r="K1241" s="21"/>
    </row>
    <row r="1242" spans="4:11" x14ac:dyDescent="0.2">
      <c r="D1242" s="115"/>
      <c r="E1242" s="250"/>
      <c r="F1242" s="115"/>
      <c r="J1242" s="21"/>
      <c r="K1242" s="21"/>
    </row>
    <row r="1243" spans="4:11" x14ac:dyDescent="0.2">
      <c r="D1243" s="115"/>
      <c r="E1243" s="250"/>
      <c r="F1243" s="115"/>
      <c r="J1243" s="21"/>
      <c r="K1243" s="21"/>
    </row>
    <row r="1244" spans="4:11" x14ac:dyDescent="0.2">
      <c r="D1244" s="115"/>
      <c r="E1244" s="250"/>
      <c r="F1244" s="115"/>
      <c r="J1244" s="21"/>
      <c r="K1244" s="21"/>
    </row>
    <row r="1245" spans="4:11" x14ac:dyDescent="0.2">
      <c r="D1245" s="115"/>
      <c r="E1245" s="250"/>
      <c r="F1245" s="115"/>
      <c r="J1245" s="21"/>
      <c r="K1245" s="21"/>
    </row>
    <row r="1246" spans="4:11" x14ac:dyDescent="0.2">
      <c r="D1246" s="115"/>
      <c r="E1246" s="250"/>
      <c r="F1246" s="115"/>
      <c r="J1246" s="21"/>
      <c r="K1246" s="21"/>
    </row>
    <row r="1247" spans="4:11" x14ac:dyDescent="0.2">
      <c r="D1247" s="115"/>
      <c r="E1247" s="250"/>
      <c r="F1247" s="115"/>
      <c r="J1247" s="21"/>
      <c r="K1247" s="21"/>
    </row>
    <row r="1248" spans="4:11" x14ac:dyDescent="0.2">
      <c r="D1248" s="115"/>
      <c r="E1248" s="250"/>
      <c r="F1248" s="115"/>
      <c r="J1248" s="21"/>
      <c r="K1248" s="21"/>
    </row>
    <row r="1249" spans="4:11" x14ac:dyDescent="0.2">
      <c r="D1249" s="115"/>
      <c r="E1249" s="250"/>
      <c r="F1249" s="115"/>
      <c r="J1249" s="21"/>
      <c r="K1249" s="21"/>
    </row>
    <row r="1250" spans="4:11" x14ac:dyDescent="0.2">
      <c r="D1250" s="115"/>
      <c r="E1250" s="250"/>
      <c r="F1250" s="115"/>
      <c r="J1250" s="21"/>
      <c r="K1250" s="21"/>
    </row>
    <row r="1251" spans="4:11" x14ac:dyDescent="0.2">
      <c r="D1251" s="115"/>
      <c r="E1251" s="250"/>
      <c r="F1251" s="115"/>
      <c r="J1251" s="21"/>
      <c r="K1251" s="21"/>
    </row>
    <row r="1252" spans="4:11" x14ac:dyDescent="0.2">
      <c r="D1252" s="115"/>
      <c r="E1252" s="250"/>
      <c r="F1252" s="115"/>
      <c r="J1252" s="21"/>
      <c r="K1252" s="21"/>
    </row>
    <row r="1253" spans="4:11" x14ac:dyDescent="0.2">
      <c r="D1253" s="115"/>
      <c r="E1253" s="250"/>
      <c r="F1253" s="115"/>
      <c r="J1253" s="21"/>
      <c r="K1253" s="21"/>
    </row>
    <row r="1254" spans="4:11" x14ac:dyDescent="0.2">
      <c r="D1254" s="115"/>
      <c r="E1254" s="250"/>
      <c r="F1254" s="115"/>
      <c r="J1254" s="21"/>
      <c r="K1254" s="21"/>
    </row>
    <row r="1255" spans="4:11" x14ac:dyDescent="0.2">
      <c r="D1255" s="115"/>
      <c r="E1255" s="250"/>
      <c r="F1255" s="115"/>
      <c r="J1255" s="21"/>
      <c r="K1255" s="21"/>
    </row>
    <row r="1256" spans="4:11" x14ac:dyDescent="0.2">
      <c r="D1256" s="115"/>
      <c r="E1256" s="250"/>
      <c r="F1256" s="115"/>
      <c r="J1256" s="21"/>
      <c r="K1256" s="21"/>
    </row>
    <row r="1257" spans="4:11" x14ac:dyDescent="0.2">
      <c r="D1257" s="115"/>
      <c r="E1257" s="250"/>
      <c r="F1257" s="115"/>
      <c r="J1257" s="21"/>
      <c r="K1257" s="21"/>
    </row>
    <row r="1258" spans="4:11" x14ac:dyDescent="0.2">
      <c r="D1258" s="115"/>
      <c r="E1258" s="250"/>
      <c r="F1258" s="115"/>
      <c r="J1258" s="21"/>
      <c r="K1258" s="21"/>
    </row>
    <row r="1259" spans="4:11" x14ac:dyDescent="0.2">
      <c r="D1259" s="115"/>
      <c r="E1259" s="250"/>
      <c r="F1259" s="115"/>
      <c r="J1259" s="21"/>
      <c r="K1259" s="21"/>
    </row>
    <row r="1260" spans="4:11" x14ac:dyDescent="0.2">
      <c r="D1260" s="115"/>
      <c r="E1260" s="250"/>
      <c r="F1260" s="115"/>
      <c r="J1260" s="21"/>
      <c r="K1260" s="21"/>
    </row>
    <row r="1261" spans="4:11" x14ac:dyDescent="0.2">
      <c r="D1261" s="115"/>
      <c r="E1261" s="250"/>
      <c r="F1261" s="115"/>
      <c r="J1261" s="21"/>
      <c r="K1261" s="21"/>
    </row>
    <row r="1262" spans="4:11" x14ac:dyDescent="0.2">
      <c r="D1262" s="115"/>
      <c r="E1262" s="250"/>
      <c r="F1262" s="115"/>
      <c r="J1262" s="21"/>
      <c r="K1262" s="21"/>
    </row>
    <row r="1263" spans="4:11" x14ac:dyDescent="0.2">
      <c r="D1263" s="115"/>
      <c r="E1263" s="250"/>
      <c r="F1263" s="115"/>
      <c r="J1263" s="21"/>
      <c r="K1263" s="21"/>
    </row>
    <row r="1264" spans="4:11" x14ac:dyDescent="0.2">
      <c r="D1264" s="115"/>
      <c r="E1264" s="250"/>
      <c r="F1264" s="115"/>
      <c r="J1264" s="21"/>
      <c r="K1264" s="21"/>
    </row>
    <row r="1265" spans="4:11" x14ac:dyDescent="0.2">
      <c r="D1265" s="115"/>
      <c r="E1265" s="250"/>
      <c r="F1265" s="115"/>
      <c r="J1265" s="21"/>
      <c r="K1265" s="21"/>
    </row>
    <row r="1266" spans="4:11" x14ac:dyDescent="0.2">
      <c r="D1266" s="115"/>
      <c r="E1266" s="250"/>
      <c r="F1266" s="115"/>
      <c r="J1266" s="21"/>
      <c r="K1266" s="21"/>
    </row>
    <row r="1267" spans="4:11" x14ac:dyDescent="0.2">
      <c r="D1267" s="115"/>
      <c r="E1267" s="250"/>
      <c r="F1267" s="115"/>
      <c r="J1267" s="21"/>
      <c r="K1267" s="21"/>
    </row>
    <row r="1268" spans="4:11" x14ac:dyDescent="0.2">
      <c r="D1268" s="115"/>
      <c r="E1268" s="250"/>
      <c r="F1268" s="115"/>
      <c r="J1268" s="21"/>
      <c r="K1268" s="21"/>
    </row>
    <row r="1269" spans="4:11" x14ac:dyDescent="0.2">
      <c r="D1269" s="115"/>
      <c r="E1269" s="250"/>
      <c r="F1269" s="115"/>
      <c r="J1269" s="21"/>
      <c r="K1269" s="21"/>
    </row>
    <row r="1270" spans="4:11" x14ac:dyDescent="0.2">
      <c r="D1270" s="115"/>
      <c r="E1270" s="250"/>
      <c r="F1270" s="115"/>
      <c r="J1270" s="21"/>
      <c r="K1270" s="21"/>
    </row>
    <row r="1271" spans="4:11" x14ac:dyDescent="0.2">
      <c r="D1271" s="115"/>
      <c r="E1271" s="250"/>
      <c r="F1271" s="115"/>
      <c r="J1271" s="21"/>
      <c r="K1271" s="21"/>
    </row>
    <row r="1272" spans="4:11" x14ac:dyDescent="0.2">
      <c r="D1272" s="115"/>
      <c r="E1272" s="250"/>
      <c r="F1272" s="115"/>
      <c r="J1272" s="21"/>
      <c r="K1272" s="21"/>
    </row>
    <row r="1273" spans="4:11" x14ac:dyDescent="0.2">
      <c r="D1273" s="115"/>
      <c r="E1273" s="250"/>
      <c r="F1273" s="115"/>
      <c r="J1273" s="21"/>
      <c r="K1273" s="21"/>
    </row>
    <row r="1274" spans="4:11" x14ac:dyDescent="0.2">
      <c r="D1274" s="115"/>
      <c r="E1274" s="250"/>
      <c r="F1274" s="115"/>
      <c r="J1274" s="21"/>
      <c r="K1274" s="21"/>
    </row>
    <row r="1275" spans="4:11" x14ac:dyDescent="0.2">
      <c r="D1275" s="115"/>
      <c r="E1275" s="250"/>
      <c r="F1275" s="115"/>
      <c r="J1275" s="21"/>
      <c r="K1275" s="21"/>
    </row>
    <row r="1276" spans="4:11" x14ac:dyDescent="0.2">
      <c r="D1276" s="115"/>
      <c r="E1276" s="250"/>
      <c r="F1276" s="115"/>
      <c r="J1276" s="21"/>
      <c r="K1276" s="21"/>
    </row>
    <row r="1277" spans="4:11" x14ac:dyDescent="0.2">
      <c r="D1277" s="115"/>
      <c r="E1277" s="250"/>
      <c r="F1277" s="115"/>
      <c r="J1277" s="21"/>
      <c r="K1277" s="21"/>
    </row>
    <row r="1278" spans="4:11" x14ac:dyDescent="0.2">
      <c r="D1278" s="115"/>
      <c r="E1278" s="250"/>
      <c r="F1278" s="115"/>
      <c r="J1278" s="21"/>
      <c r="K1278" s="21"/>
    </row>
    <row r="1279" spans="4:11" x14ac:dyDescent="0.2">
      <c r="D1279" s="115"/>
      <c r="E1279" s="250"/>
      <c r="F1279" s="115"/>
      <c r="J1279" s="21"/>
      <c r="K1279" s="21"/>
    </row>
    <row r="1280" spans="4:11" x14ac:dyDescent="0.2">
      <c r="D1280" s="115"/>
      <c r="E1280" s="250"/>
      <c r="F1280" s="115"/>
      <c r="J1280" s="21"/>
      <c r="K1280" s="21"/>
    </row>
    <row r="1281" spans="4:11" x14ac:dyDescent="0.2">
      <c r="D1281" s="115"/>
      <c r="E1281" s="250"/>
      <c r="F1281" s="115"/>
      <c r="J1281" s="21"/>
      <c r="K1281" s="21"/>
    </row>
    <row r="1282" spans="4:11" x14ac:dyDescent="0.2">
      <c r="D1282" s="115"/>
      <c r="E1282" s="250"/>
      <c r="F1282" s="115"/>
      <c r="J1282" s="21"/>
      <c r="K1282" s="21"/>
    </row>
    <row r="1283" spans="4:11" x14ac:dyDescent="0.2">
      <c r="D1283" s="115"/>
      <c r="E1283" s="250"/>
      <c r="F1283" s="115"/>
      <c r="J1283" s="21"/>
      <c r="K1283" s="21"/>
    </row>
    <row r="1284" spans="4:11" x14ac:dyDescent="0.2">
      <c r="D1284" s="115"/>
      <c r="E1284" s="250"/>
      <c r="F1284" s="115"/>
      <c r="J1284" s="21"/>
      <c r="K1284" s="21"/>
    </row>
    <row r="1285" spans="4:11" x14ac:dyDescent="0.2">
      <c r="D1285" s="115"/>
      <c r="E1285" s="250"/>
      <c r="F1285" s="115"/>
      <c r="J1285" s="21"/>
      <c r="K1285" s="21"/>
    </row>
    <row r="1286" spans="4:11" x14ac:dyDescent="0.2">
      <c r="D1286" s="115"/>
      <c r="E1286" s="250"/>
      <c r="F1286" s="115"/>
      <c r="J1286" s="21"/>
      <c r="K1286" s="21"/>
    </row>
    <row r="1287" spans="4:11" x14ac:dyDescent="0.2">
      <c r="D1287" s="115"/>
      <c r="E1287" s="250"/>
      <c r="F1287" s="115"/>
      <c r="J1287" s="21"/>
      <c r="K1287" s="21"/>
    </row>
    <row r="1288" spans="4:11" x14ac:dyDescent="0.2">
      <c r="D1288" s="115"/>
      <c r="E1288" s="250"/>
      <c r="F1288" s="115"/>
      <c r="J1288" s="21"/>
      <c r="K1288" s="21"/>
    </row>
    <row r="1289" spans="4:11" x14ac:dyDescent="0.2">
      <c r="D1289" s="115"/>
      <c r="E1289" s="250"/>
      <c r="F1289" s="115"/>
      <c r="J1289" s="21"/>
      <c r="K1289" s="21"/>
    </row>
    <row r="1290" spans="4:11" x14ac:dyDescent="0.2">
      <c r="D1290" s="115"/>
      <c r="E1290" s="250"/>
      <c r="F1290" s="115"/>
      <c r="J1290" s="21"/>
      <c r="K1290" s="21"/>
    </row>
    <row r="1291" spans="4:11" x14ac:dyDescent="0.2">
      <c r="D1291" s="115"/>
      <c r="E1291" s="250"/>
      <c r="F1291" s="115"/>
      <c r="J1291" s="21"/>
      <c r="K1291" s="21"/>
    </row>
    <row r="1292" spans="4:11" x14ac:dyDescent="0.2">
      <c r="D1292" s="115"/>
      <c r="E1292" s="250"/>
      <c r="F1292" s="115"/>
      <c r="J1292" s="21"/>
      <c r="K1292" s="21"/>
    </row>
    <row r="1293" spans="4:11" x14ac:dyDescent="0.2">
      <c r="D1293" s="115"/>
      <c r="E1293" s="250"/>
      <c r="F1293" s="115"/>
      <c r="J1293" s="21"/>
      <c r="K1293" s="21"/>
    </row>
    <row r="1294" spans="4:11" x14ac:dyDescent="0.2">
      <c r="D1294" s="115"/>
      <c r="E1294" s="250"/>
      <c r="F1294" s="115"/>
      <c r="J1294" s="21"/>
      <c r="K1294" s="21"/>
    </row>
    <row r="1295" spans="4:11" x14ac:dyDescent="0.2">
      <c r="D1295" s="115"/>
      <c r="E1295" s="250"/>
      <c r="F1295" s="115"/>
      <c r="J1295" s="21"/>
      <c r="K1295" s="21"/>
    </row>
    <row r="1296" spans="4:11" x14ac:dyDescent="0.2">
      <c r="D1296" s="115"/>
      <c r="E1296" s="250"/>
      <c r="F1296" s="115"/>
      <c r="J1296" s="21"/>
      <c r="K1296" s="21"/>
    </row>
    <row r="1297" spans="4:11" x14ac:dyDescent="0.2">
      <c r="D1297" s="115"/>
      <c r="E1297" s="250"/>
      <c r="F1297" s="115"/>
      <c r="J1297" s="21"/>
      <c r="K1297" s="21"/>
    </row>
    <row r="1298" spans="4:11" x14ac:dyDescent="0.2">
      <c r="D1298" s="115"/>
      <c r="E1298" s="250"/>
      <c r="F1298" s="115"/>
      <c r="J1298" s="21"/>
      <c r="K1298" s="21"/>
    </row>
    <row r="1299" spans="4:11" x14ac:dyDescent="0.2">
      <c r="D1299" s="115"/>
      <c r="E1299" s="250"/>
      <c r="F1299" s="115"/>
      <c r="J1299" s="21"/>
      <c r="K1299" s="21"/>
    </row>
    <row r="1300" spans="4:11" x14ac:dyDescent="0.2">
      <c r="D1300" s="115"/>
      <c r="E1300" s="250"/>
      <c r="F1300" s="115"/>
      <c r="J1300" s="21"/>
      <c r="K1300" s="21"/>
    </row>
    <row r="1301" spans="4:11" x14ac:dyDescent="0.2">
      <c r="D1301" s="115"/>
      <c r="E1301" s="250"/>
      <c r="F1301" s="115"/>
      <c r="J1301" s="21"/>
      <c r="K1301" s="21"/>
    </row>
    <row r="1302" spans="4:11" x14ac:dyDescent="0.2">
      <c r="D1302" s="115"/>
      <c r="E1302" s="250"/>
      <c r="F1302" s="115"/>
      <c r="J1302" s="21"/>
      <c r="K1302" s="21"/>
    </row>
    <row r="1303" spans="4:11" x14ac:dyDescent="0.2">
      <c r="D1303" s="115"/>
      <c r="E1303" s="250"/>
      <c r="F1303" s="115"/>
      <c r="J1303" s="21"/>
      <c r="K1303" s="21"/>
    </row>
    <row r="1304" spans="4:11" x14ac:dyDescent="0.2">
      <c r="D1304" s="115"/>
      <c r="E1304" s="250"/>
      <c r="F1304" s="115"/>
      <c r="J1304" s="21"/>
      <c r="K1304" s="21"/>
    </row>
    <row r="1305" spans="4:11" x14ac:dyDescent="0.2">
      <c r="D1305" s="115"/>
      <c r="E1305" s="250"/>
      <c r="F1305" s="115"/>
      <c r="J1305" s="21"/>
      <c r="K1305" s="21"/>
    </row>
    <row r="1306" spans="4:11" x14ac:dyDescent="0.2">
      <c r="D1306" s="115"/>
      <c r="E1306" s="250"/>
      <c r="F1306" s="115"/>
      <c r="J1306" s="21"/>
      <c r="K1306" s="21"/>
    </row>
    <row r="1307" spans="4:11" x14ac:dyDescent="0.2">
      <c r="D1307" s="115"/>
      <c r="E1307" s="250"/>
      <c r="F1307" s="115"/>
      <c r="J1307" s="21"/>
      <c r="K1307" s="21"/>
    </row>
    <row r="1308" spans="4:11" x14ac:dyDescent="0.2">
      <c r="D1308" s="115"/>
      <c r="E1308" s="250"/>
      <c r="F1308" s="115"/>
      <c r="J1308" s="21"/>
      <c r="K1308" s="21"/>
    </row>
    <row r="1309" spans="4:11" x14ac:dyDescent="0.2">
      <c r="D1309" s="115"/>
      <c r="E1309" s="250"/>
      <c r="F1309" s="115"/>
      <c r="J1309" s="21"/>
      <c r="K1309" s="21"/>
    </row>
    <row r="1310" spans="4:11" x14ac:dyDescent="0.2">
      <c r="D1310" s="115"/>
      <c r="E1310" s="250"/>
      <c r="F1310" s="115"/>
      <c r="J1310" s="21"/>
      <c r="K1310" s="21"/>
    </row>
    <row r="1311" spans="4:11" x14ac:dyDescent="0.2">
      <c r="D1311" s="115"/>
      <c r="E1311" s="250"/>
      <c r="F1311" s="115"/>
      <c r="J1311" s="21"/>
      <c r="K1311" s="21"/>
    </row>
    <row r="1312" spans="4:11" x14ac:dyDescent="0.2">
      <c r="D1312" s="115"/>
      <c r="E1312" s="250"/>
      <c r="F1312" s="115"/>
      <c r="J1312" s="21"/>
      <c r="K1312" s="21"/>
    </row>
    <row r="1313" spans="4:11" x14ac:dyDescent="0.2">
      <c r="D1313" s="115"/>
      <c r="E1313" s="250"/>
      <c r="F1313" s="115"/>
      <c r="J1313" s="21"/>
      <c r="K1313" s="21"/>
    </row>
    <row r="1314" spans="4:11" x14ac:dyDescent="0.2">
      <c r="D1314" s="115"/>
      <c r="E1314" s="250"/>
      <c r="F1314" s="115"/>
      <c r="J1314" s="21"/>
      <c r="K1314" s="21"/>
    </row>
    <row r="1315" spans="4:11" x14ac:dyDescent="0.2">
      <c r="D1315" s="115"/>
      <c r="E1315" s="250"/>
      <c r="F1315" s="115"/>
      <c r="J1315" s="21"/>
      <c r="K1315" s="21"/>
    </row>
    <row r="1316" spans="4:11" x14ac:dyDescent="0.2">
      <c r="D1316" s="115"/>
      <c r="E1316" s="250"/>
      <c r="F1316" s="115"/>
      <c r="J1316" s="21"/>
      <c r="K1316" s="21"/>
    </row>
    <row r="1317" spans="4:11" x14ac:dyDescent="0.2">
      <c r="D1317" s="115"/>
      <c r="E1317" s="250"/>
      <c r="F1317" s="115"/>
      <c r="J1317" s="21"/>
      <c r="K1317" s="21"/>
    </row>
    <row r="1318" spans="4:11" x14ac:dyDescent="0.2">
      <c r="D1318" s="115"/>
      <c r="E1318" s="250"/>
      <c r="F1318" s="115"/>
      <c r="J1318" s="21"/>
      <c r="K1318" s="21"/>
    </row>
    <row r="1319" spans="4:11" x14ac:dyDescent="0.2">
      <c r="D1319" s="115"/>
      <c r="E1319" s="250"/>
      <c r="F1319" s="115"/>
      <c r="J1319" s="21"/>
      <c r="K1319" s="21"/>
    </row>
    <row r="1320" spans="4:11" x14ac:dyDescent="0.2">
      <c r="D1320" s="115"/>
      <c r="E1320" s="250"/>
      <c r="F1320" s="115"/>
      <c r="J1320" s="21"/>
      <c r="K1320" s="21"/>
    </row>
    <row r="1321" spans="4:11" x14ac:dyDescent="0.2">
      <c r="D1321" s="115"/>
      <c r="E1321" s="250"/>
      <c r="F1321" s="115"/>
      <c r="J1321" s="21"/>
      <c r="K1321" s="21"/>
    </row>
    <row r="1322" spans="4:11" x14ac:dyDescent="0.2">
      <c r="D1322" s="115"/>
      <c r="E1322" s="250"/>
      <c r="F1322" s="115"/>
      <c r="J1322" s="21"/>
      <c r="K1322" s="21"/>
    </row>
    <row r="1323" spans="4:11" x14ac:dyDescent="0.2">
      <c r="D1323" s="115"/>
      <c r="E1323" s="250"/>
      <c r="F1323" s="115"/>
      <c r="J1323" s="21"/>
      <c r="K1323" s="21"/>
    </row>
    <row r="1324" spans="4:11" x14ac:dyDescent="0.2">
      <c r="D1324" s="115"/>
      <c r="E1324" s="250"/>
      <c r="F1324" s="115"/>
      <c r="J1324" s="21"/>
      <c r="K1324" s="21"/>
    </row>
    <row r="1325" spans="4:11" x14ac:dyDescent="0.2">
      <c r="D1325" s="115"/>
      <c r="E1325" s="250"/>
      <c r="F1325" s="115"/>
      <c r="J1325" s="21"/>
      <c r="K1325" s="21"/>
    </row>
    <row r="1326" spans="4:11" x14ac:dyDescent="0.2">
      <c r="D1326" s="115"/>
      <c r="E1326" s="250"/>
      <c r="F1326" s="115"/>
      <c r="J1326" s="21"/>
      <c r="K1326" s="21"/>
    </row>
    <row r="1327" spans="4:11" x14ac:dyDescent="0.2">
      <c r="D1327" s="115"/>
      <c r="E1327" s="250"/>
      <c r="F1327" s="115"/>
      <c r="J1327" s="21"/>
      <c r="K1327" s="21"/>
    </row>
    <row r="1328" spans="4:11" x14ac:dyDescent="0.2">
      <c r="D1328" s="115"/>
      <c r="E1328" s="250"/>
      <c r="F1328" s="115"/>
      <c r="J1328" s="21"/>
      <c r="K1328" s="21"/>
    </row>
    <row r="1329" spans="4:11" x14ac:dyDescent="0.2">
      <c r="D1329" s="115"/>
      <c r="E1329" s="250"/>
      <c r="F1329" s="115"/>
      <c r="J1329" s="21"/>
      <c r="K1329" s="21"/>
    </row>
    <row r="1330" spans="4:11" x14ac:dyDescent="0.2">
      <c r="D1330" s="115"/>
      <c r="E1330" s="250"/>
      <c r="F1330" s="115"/>
      <c r="J1330" s="21"/>
      <c r="K1330" s="21"/>
    </row>
    <row r="1331" spans="4:11" x14ac:dyDescent="0.2">
      <c r="D1331" s="115"/>
      <c r="E1331" s="250"/>
      <c r="F1331" s="115"/>
      <c r="J1331" s="21"/>
      <c r="K1331" s="21"/>
    </row>
    <row r="1332" spans="4:11" x14ac:dyDescent="0.2">
      <c r="D1332" s="115"/>
      <c r="E1332" s="250"/>
      <c r="F1332" s="115"/>
      <c r="J1332" s="21"/>
      <c r="K1332" s="21"/>
    </row>
    <row r="1333" spans="4:11" x14ac:dyDescent="0.2">
      <c r="D1333" s="115"/>
      <c r="E1333" s="250"/>
      <c r="F1333" s="115"/>
      <c r="J1333" s="21"/>
      <c r="K1333" s="21"/>
    </row>
    <row r="1334" spans="4:11" x14ac:dyDescent="0.2">
      <c r="D1334" s="115"/>
      <c r="E1334" s="250"/>
      <c r="F1334" s="115"/>
      <c r="J1334" s="21"/>
      <c r="K1334" s="21"/>
    </row>
    <row r="1335" spans="4:11" x14ac:dyDescent="0.2">
      <c r="D1335" s="115"/>
      <c r="E1335" s="250"/>
      <c r="F1335" s="115"/>
      <c r="J1335" s="21"/>
      <c r="K1335" s="21"/>
    </row>
    <row r="1336" spans="4:11" x14ac:dyDescent="0.2">
      <c r="D1336" s="115"/>
      <c r="E1336" s="250"/>
      <c r="F1336" s="115"/>
      <c r="J1336" s="21"/>
      <c r="K1336" s="21"/>
    </row>
    <row r="1337" spans="4:11" x14ac:dyDescent="0.2">
      <c r="D1337" s="115"/>
      <c r="E1337" s="250"/>
      <c r="F1337" s="115"/>
      <c r="J1337" s="21"/>
      <c r="K1337" s="21"/>
    </row>
    <row r="1338" spans="4:11" x14ac:dyDescent="0.2">
      <c r="D1338" s="115"/>
      <c r="E1338" s="250"/>
      <c r="F1338" s="115"/>
      <c r="J1338" s="21"/>
      <c r="K1338" s="21"/>
    </row>
    <row r="1339" spans="4:11" x14ac:dyDescent="0.2">
      <c r="D1339" s="115"/>
      <c r="E1339" s="250"/>
      <c r="F1339" s="115"/>
      <c r="J1339" s="21"/>
      <c r="K1339" s="21"/>
    </row>
    <row r="1340" spans="4:11" x14ac:dyDescent="0.2">
      <c r="D1340" s="115"/>
      <c r="E1340" s="250"/>
      <c r="F1340" s="115"/>
      <c r="J1340" s="21"/>
      <c r="K1340" s="21"/>
    </row>
    <row r="1341" spans="4:11" x14ac:dyDescent="0.2">
      <c r="D1341" s="115"/>
      <c r="E1341" s="250"/>
      <c r="F1341" s="115"/>
      <c r="J1341" s="21"/>
      <c r="K1341" s="21"/>
    </row>
    <row r="1342" spans="4:11" x14ac:dyDescent="0.2">
      <c r="D1342" s="115"/>
      <c r="E1342" s="250"/>
      <c r="F1342" s="115"/>
      <c r="J1342" s="21"/>
      <c r="K1342" s="21"/>
    </row>
    <row r="1343" spans="4:11" x14ac:dyDescent="0.2">
      <c r="D1343" s="115"/>
      <c r="E1343" s="250"/>
      <c r="F1343" s="115"/>
      <c r="J1343" s="21"/>
      <c r="K1343" s="21"/>
    </row>
    <row r="1344" spans="4:11" x14ac:dyDescent="0.2">
      <c r="D1344" s="115"/>
      <c r="E1344" s="250"/>
      <c r="F1344" s="115"/>
      <c r="J1344" s="21"/>
      <c r="K1344" s="21"/>
    </row>
    <row r="1345" spans="4:11" x14ac:dyDescent="0.2">
      <c r="D1345" s="115"/>
      <c r="E1345" s="250"/>
      <c r="F1345" s="115"/>
      <c r="J1345" s="21"/>
      <c r="K1345" s="21"/>
    </row>
    <row r="1346" spans="4:11" x14ac:dyDescent="0.2">
      <c r="D1346" s="115"/>
      <c r="E1346" s="250"/>
      <c r="F1346" s="115"/>
      <c r="J1346" s="21"/>
      <c r="K1346" s="21"/>
    </row>
    <row r="1347" spans="4:11" x14ac:dyDescent="0.2">
      <c r="D1347" s="115"/>
      <c r="E1347" s="250"/>
      <c r="F1347" s="115"/>
      <c r="J1347" s="21"/>
      <c r="K1347" s="21"/>
    </row>
    <row r="1348" spans="4:11" x14ac:dyDescent="0.2">
      <c r="D1348" s="115"/>
      <c r="E1348" s="250"/>
      <c r="F1348" s="115"/>
      <c r="J1348" s="21"/>
      <c r="K1348" s="21"/>
    </row>
    <row r="1349" spans="4:11" x14ac:dyDescent="0.2">
      <c r="D1349" s="115"/>
      <c r="E1349" s="250"/>
      <c r="F1349" s="115"/>
      <c r="J1349" s="21"/>
      <c r="K1349" s="21"/>
    </row>
    <row r="1350" spans="4:11" x14ac:dyDescent="0.2">
      <c r="D1350" s="115"/>
      <c r="E1350" s="250"/>
      <c r="F1350" s="115"/>
      <c r="J1350" s="21"/>
      <c r="K1350" s="21"/>
    </row>
    <row r="1351" spans="4:11" x14ac:dyDescent="0.2">
      <c r="D1351" s="115"/>
      <c r="E1351" s="250"/>
      <c r="F1351" s="115"/>
      <c r="J1351" s="21"/>
      <c r="K1351" s="21"/>
    </row>
    <row r="1352" spans="4:11" x14ac:dyDescent="0.2">
      <c r="D1352" s="115"/>
      <c r="E1352" s="250"/>
      <c r="F1352" s="115"/>
      <c r="J1352" s="21"/>
      <c r="K1352" s="21"/>
    </row>
    <row r="1353" spans="4:11" x14ac:dyDescent="0.2">
      <c r="D1353" s="115"/>
      <c r="E1353" s="250"/>
      <c r="F1353" s="115"/>
      <c r="J1353" s="21"/>
      <c r="K1353" s="21"/>
    </row>
    <row r="1354" spans="4:11" x14ac:dyDescent="0.2">
      <c r="D1354" s="115"/>
      <c r="E1354" s="250"/>
      <c r="F1354" s="115"/>
      <c r="J1354" s="21"/>
      <c r="K1354" s="21"/>
    </row>
    <row r="1355" spans="4:11" x14ac:dyDescent="0.2">
      <c r="D1355" s="115"/>
      <c r="E1355" s="250"/>
      <c r="F1355" s="115"/>
      <c r="J1355" s="21"/>
      <c r="K1355" s="21"/>
    </row>
    <row r="1356" spans="4:11" x14ac:dyDescent="0.2">
      <c r="D1356" s="115"/>
      <c r="E1356" s="250"/>
      <c r="F1356" s="115"/>
      <c r="J1356" s="21"/>
      <c r="K1356" s="21"/>
    </row>
    <row r="1357" spans="4:11" x14ac:dyDescent="0.2">
      <c r="D1357" s="115"/>
      <c r="E1357" s="250"/>
      <c r="F1357" s="115"/>
      <c r="J1357" s="21"/>
      <c r="K1357" s="21"/>
    </row>
    <row r="1358" spans="4:11" x14ac:dyDescent="0.2">
      <c r="D1358" s="115"/>
      <c r="E1358" s="250"/>
      <c r="F1358" s="115"/>
      <c r="J1358" s="21"/>
      <c r="K1358" s="21"/>
    </row>
    <row r="1359" spans="4:11" x14ac:dyDescent="0.2">
      <c r="D1359" s="115"/>
      <c r="E1359" s="250"/>
      <c r="F1359" s="115"/>
      <c r="J1359" s="21"/>
      <c r="K1359" s="21"/>
    </row>
    <row r="1360" spans="4:11" x14ac:dyDescent="0.2">
      <c r="D1360" s="115"/>
      <c r="E1360" s="250"/>
      <c r="F1360" s="115"/>
      <c r="J1360" s="21"/>
      <c r="K1360" s="21"/>
    </row>
    <row r="1361" spans="4:11" x14ac:dyDescent="0.2">
      <c r="D1361" s="115"/>
      <c r="E1361" s="250"/>
      <c r="F1361" s="115"/>
      <c r="J1361" s="21"/>
      <c r="K1361" s="21"/>
    </row>
    <row r="1362" spans="4:11" x14ac:dyDescent="0.2">
      <c r="D1362" s="115"/>
      <c r="E1362" s="250"/>
      <c r="F1362" s="115"/>
      <c r="J1362" s="21"/>
      <c r="K1362" s="21"/>
    </row>
    <row r="1363" spans="4:11" x14ac:dyDescent="0.2">
      <c r="D1363" s="115"/>
      <c r="E1363" s="250"/>
      <c r="F1363" s="115"/>
      <c r="J1363" s="21"/>
      <c r="K1363" s="21"/>
    </row>
    <row r="1364" spans="4:11" x14ac:dyDescent="0.2">
      <c r="D1364" s="115"/>
      <c r="E1364" s="250"/>
      <c r="F1364" s="115"/>
      <c r="J1364" s="21"/>
      <c r="K1364" s="21"/>
    </row>
    <row r="1365" spans="4:11" x14ac:dyDescent="0.2">
      <c r="D1365" s="115"/>
      <c r="E1365" s="250"/>
      <c r="F1365" s="115"/>
      <c r="J1365" s="21"/>
      <c r="K1365" s="21"/>
    </row>
    <row r="1366" spans="4:11" x14ac:dyDescent="0.2">
      <c r="D1366" s="115"/>
      <c r="E1366" s="250"/>
      <c r="F1366" s="115"/>
      <c r="J1366" s="21"/>
      <c r="K1366" s="21"/>
    </row>
    <row r="1367" spans="4:11" x14ac:dyDescent="0.2">
      <c r="D1367" s="115"/>
      <c r="E1367" s="250"/>
      <c r="F1367" s="115"/>
      <c r="J1367" s="21"/>
      <c r="K1367" s="21"/>
    </row>
    <row r="1368" spans="4:11" x14ac:dyDescent="0.2">
      <c r="D1368" s="115"/>
      <c r="E1368" s="250"/>
      <c r="F1368" s="115"/>
      <c r="J1368" s="21"/>
      <c r="K1368" s="21"/>
    </row>
    <row r="1369" spans="4:11" x14ac:dyDescent="0.2">
      <c r="D1369" s="115"/>
      <c r="E1369" s="250"/>
      <c r="F1369" s="115"/>
      <c r="J1369" s="21"/>
      <c r="K1369" s="21"/>
    </row>
    <row r="1370" spans="4:11" x14ac:dyDescent="0.2">
      <c r="D1370" s="115"/>
      <c r="E1370" s="250"/>
      <c r="F1370" s="115"/>
      <c r="J1370" s="21"/>
      <c r="K1370" s="21"/>
    </row>
    <row r="1371" spans="4:11" x14ac:dyDescent="0.2">
      <c r="D1371" s="115"/>
      <c r="E1371" s="250"/>
      <c r="F1371" s="115"/>
      <c r="J1371" s="21"/>
      <c r="K1371" s="21"/>
    </row>
    <row r="1372" spans="4:11" x14ac:dyDescent="0.2">
      <c r="D1372" s="115"/>
      <c r="E1372" s="250"/>
      <c r="F1372" s="115"/>
      <c r="J1372" s="21"/>
      <c r="K1372" s="21"/>
    </row>
    <row r="1373" spans="4:11" x14ac:dyDescent="0.2">
      <c r="D1373" s="115"/>
      <c r="E1373" s="250"/>
      <c r="F1373" s="115"/>
      <c r="J1373" s="21"/>
      <c r="K1373" s="21"/>
    </row>
    <row r="1374" spans="4:11" x14ac:dyDescent="0.2">
      <c r="D1374" s="115"/>
      <c r="E1374" s="250"/>
      <c r="F1374" s="115"/>
      <c r="J1374" s="21"/>
      <c r="K1374" s="21"/>
    </row>
    <row r="1375" spans="4:11" x14ac:dyDescent="0.2">
      <c r="D1375" s="115"/>
      <c r="E1375" s="250"/>
      <c r="F1375" s="115"/>
      <c r="J1375" s="21"/>
      <c r="K1375" s="21"/>
    </row>
    <row r="1376" spans="4:11" x14ac:dyDescent="0.2">
      <c r="D1376" s="115"/>
      <c r="E1376" s="250"/>
      <c r="F1376" s="115"/>
      <c r="J1376" s="21"/>
      <c r="K1376" s="21"/>
    </row>
    <row r="1377" spans="4:11" x14ac:dyDescent="0.2">
      <c r="D1377" s="115"/>
      <c r="E1377" s="250"/>
      <c r="F1377" s="115"/>
      <c r="J1377" s="21"/>
      <c r="K1377" s="21"/>
    </row>
    <row r="1378" spans="4:11" x14ac:dyDescent="0.2">
      <c r="D1378" s="115"/>
      <c r="E1378" s="250"/>
      <c r="F1378" s="115"/>
      <c r="J1378" s="21"/>
      <c r="K1378" s="21"/>
    </row>
    <row r="1379" spans="4:11" x14ac:dyDescent="0.2">
      <c r="D1379" s="115"/>
      <c r="E1379" s="250"/>
      <c r="F1379" s="115"/>
      <c r="J1379" s="21"/>
      <c r="K1379" s="21"/>
    </row>
    <row r="1380" spans="4:11" x14ac:dyDescent="0.2">
      <c r="D1380" s="115"/>
      <c r="E1380" s="250"/>
      <c r="F1380" s="115"/>
      <c r="J1380" s="21"/>
      <c r="K1380" s="21"/>
    </row>
    <row r="1381" spans="4:11" x14ac:dyDescent="0.2">
      <c r="D1381" s="115"/>
      <c r="E1381" s="250"/>
      <c r="F1381" s="115"/>
      <c r="J1381" s="21"/>
      <c r="K1381" s="21"/>
    </row>
    <row r="1382" spans="4:11" x14ac:dyDescent="0.2">
      <c r="D1382" s="115"/>
      <c r="E1382" s="250"/>
      <c r="F1382" s="115"/>
      <c r="J1382" s="21"/>
      <c r="K1382" s="21"/>
    </row>
    <row r="1383" spans="4:11" x14ac:dyDescent="0.2">
      <c r="D1383" s="115"/>
      <c r="E1383" s="250"/>
      <c r="F1383" s="115"/>
      <c r="J1383" s="21"/>
      <c r="K1383" s="21"/>
    </row>
    <row r="1384" spans="4:11" x14ac:dyDescent="0.2">
      <c r="D1384" s="115"/>
      <c r="E1384" s="250"/>
      <c r="F1384" s="115"/>
      <c r="J1384" s="21"/>
      <c r="K1384" s="21"/>
    </row>
    <row r="1385" spans="4:11" x14ac:dyDescent="0.2">
      <c r="D1385" s="115"/>
      <c r="E1385" s="250"/>
      <c r="F1385" s="115"/>
      <c r="J1385" s="21"/>
      <c r="K1385" s="21"/>
    </row>
    <row r="1386" spans="4:11" x14ac:dyDescent="0.2">
      <c r="D1386" s="115"/>
      <c r="E1386" s="250"/>
      <c r="F1386" s="115"/>
      <c r="J1386" s="21"/>
      <c r="K1386" s="21"/>
    </row>
    <row r="1387" spans="4:11" x14ac:dyDescent="0.2">
      <c r="D1387" s="115"/>
      <c r="E1387" s="250"/>
      <c r="F1387" s="115"/>
      <c r="J1387" s="21"/>
      <c r="K1387" s="21"/>
    </row>
    <row r="1388" spans="4:11" x14ac:dyDescent="0.2">
      <c r="D1388" s="115"/>
      <c r="E1388" s="250"/>
      <c r="F1388" s="115"/>
      <c r="J1388" s="21"/>
      <c r="K1388" s="21"/>
    </row>
    <row r="1389" spans="4:11" x14ac:dyDescent="0.2">
      <c r="D1389" s="115"/>
      <c r="E1389" s="250"/>
      <c r="F1389" s="115"/>
      <c r="J1389" s="21"/>
      <c r="K1389" s="21"/>
    </row>
    <row r="1390" spans="4:11" x14ac:dyDescent="0.2">
      <c r="D1390" s="115"/>
      <c r="E1390" s="250"/>
      <c r="F1390" s="115"/>
      <c r="J1390" s="21"/>
      <c r="K1390" s="21"/>
    </row>
    <row r="1391" spans="4:11" x14ac:dyDescent="0.2">
      <c r="D1391" s="115"/>
      <c r="E1391" s="250"/>
      <c r="F1391" s="115"/>
      <c r="J1391" s="21"/>
      <c r="K1391" s="21"/>
    </row>
    <row r="1392" spans="4:11" x14ac:dyDescent="0.2">
      <c r="D1392" s="115"/>
      <c r="E1392" s="250"/>
      <c r="F1392" s="115"/>
      <c r="J1392" s="21"/>
      <c r="K1392" s="21"/>
    </row>
    <row r="1393" spans="4:11" x14ac:dyDescent="0.2">
      <c r="D1393" s="115"/>
      <c r="E1393" s="250"/>
      <c r="F1393" s="115"/>
      <c r="J1393" s="21"/>
      <c r="K1393" s="21"/>
    </row>
    <row r="1394" spans="4:11" x14ac:dyDescent="0.2">
      <c r="D1394" s="115"/>
      <c r="E1394" s="250"/>
      <c r="F1394" s="115"/>
      <c r="J1394" s="21"/>
      <c r="K1394" s="21"/>
    </row>
    <row r="1395" spans="4:11" x14ac:dyDescent="0.2">
      <c r="D1395" s="115"/>
      <c r="E1395" s="250"/>
      <c r="F1395" s="115"/>
      <c r="J1395" s="21"/>
      <c r="K1395" s="21"/>
    </row>
    <row r="1396" spans="4:11" x14ac:dyDescent="0.2">
      <c r="D1396" s="115"/>
      <c r="E1396" s="250"/>
      <c r="F1396" s="115"/>
      <c r="J1396" s="21"/>
      <c r="K1396" s="21"/>
    </row>
    <row r="1397" spans="4:11" x14ac:dyDescent="0.2">
      <c r="D1397" s="115"/>
      <c r="E1397" s="250"/>
      <c r="F1397" s="115"/>
      <c r="J1397" s="21"/>
      <c r="K1397" s="21"/>
    </row>
    <row r="1398" spans="4:11" x14ac:dyDescent="0.2">
      <c r="D1398" s="115"/>
      <c r="E1398" s="250"/>
      <c r="F1398" s="115"/>
      <c r="J1398" s="21"/>
      <c r="K1398" s="21"/>
    </row>
    <row r="1399" spans="4:11" x14ac:dyDescent="0.2">
      <c r="D1399" s="115"/>
      <c r="E1399" s="250"/>
      <c r="F1399" s="115"/>
      <c r="J1399" s="21"/>
      <c r="K1399" s="21"/>
    </row>
    <row r="1400" spans="4:11" x14ac:dyDescent="0.2">
      <c r="D1400" s="115"/>
      <c r="E1400" s="250"/>
      <c r="F1400" s="115"/>
      <c r="J1400" s="21"/>
      <c r="K1400" s="21"/>
    </row>
    <row r="1401" spans="4:11" x14ac:dyDescent="0.2">
      <c r="D1401" s="115"/>
      <c r="E1401" s="250"/>
      <c r="F1401" s="115"/>
      <c r="J1401" s="21"/>
      <c r="K1401" s="21"/>
    </row>
    <row r="1402" spans="4:11" x14ac:dyDescent="0.2">
      <c r="D1402" s="115"/>
      <c r="E1402" s="250"/>
      <c r="F1402" s="115"/>
      <c r="J1402" s="21"/>
      <c r="K1402" s="21"/>
    </row>
    <row r="1403" spans="4:11" x14ac:dyDescent="0.2">
      <c r="D1403" s="115"/>
      <c r="E1403" s="250"/>
      <c r="F1403" s="115"/>
      <c r="J1403" s="21"/>
      <c r="K1403" s="21"/>
    </row>
    <row r="1404" spans="4:11" x14ac:dyDescent="0.2">
      <c r="D1404" s="115"/>
      <c r="E1404" s="250"/>
      <c r="F1404" s="115"/>
      <c r="J1404" s="21"/>
      <c r="K1404" s="21"/>
    </row>
    <row r="1405" spans="4:11" x14ac:dyDescent="0.2">
      <c r="D1405" s="115"/>
      <c r="E1405" s="250"/>
      <c r="F1405" s="115"/>
      <c r="J1405" s="21"/>
      <c r="K1405" s="21"/>
    </row>
    <row r="1406" spans="4:11" x14ac:dyDescent="0.2">
      <c r="D1406" s="115"/>
      <c r="E1406" s="250"/>
      <c r="F1406" s="115"/>
      <c r="J1406" s="21"/>
      <c r="K1406" s="21"/>
    </row>
    <row r="1407" spans="4:11" x14ac:dyDescent="0.2">
      <c r="D1407" s="115"/>
      <c r="E1407" s="250"/>
      <c r="F1407" s="115"/>
      <c r="J1407" s="21"/>
      <c r="K1407" s="21"/>
    </row>
    <row r="1408" spans="4:11" x14ac:dyDescent="0.2">
      <c r="D1408" s="115"/>
      <c r="E1408" s="250"/>
      <c r="F1408" s="115"/>
      <c r="J1408" s="21"/>
      <c r="K1408" s="21"/>
    </row>
    <row r="1409" spans="4:11" x14ac:dyDescent="0.2">
      <c r="D1409" s="115"/>
      <c r="E1409" s="250"/>
      <c r="F1409" s="115"/>
      <c r="J1409" s="21"/>
      <c r="K1409" s="21"/>
    </row>
    <row r="1410" spans="4:11" x14ac:dyDescent="0.2">
      <c r="D1410" s="115"/>
      <c r="E1410" s="250"/>
      <c r="F1410" s="115"/>
      <c r="J1410" s="21"/>
      <c r="K1410" s="21"/>
    </row>
    <row r="1411" spans="4:11" x14ac:dyDescent="0.2">
      <c r="D1411" s="115"/>
      <c r="E1411" s="250"/>
      <c r="F1411" s="115"/>
      <c r="J1411" s="21"/>
      <c r="K1411" s="21"/>
    </row>
    <row r="1412" spans="4:11" x14ac:dyDescent="0.2">
      <c r="D1412" s="115"/>
      <c r="E1412" s="250"/>
      <c r="F1412" s="115"/>
      <c r="J1412" s="21"/>
      <c r="K1412" s="21"/>
    </row>
    <row r="1413" spans="4:11" x14ac:dyDescent="0.2">
      <c r="D1413" s="115"/>
      <c r="E1413" s="250"/>
      <c r="F1413" s="115"/>
      <c r="J1413" s="21"/>
      <c r="K1413" s="21"/>
    </row>
    <row r="1414" spans="4:11" x14ac:dyDescent="0.2">
      <c r="D1414" s="115"/>
      <c r="E1414" s="250"/>
      <c r="F1414" s="115"/>
      <c r="J1414" s="21"/>
      <c r="K1414" s="21"/>
    </row>
    <row r="1415" spans="4:11" x14ac:dyDescent="0.2">
      <c r="D1415" s="115"/>
      <c r="E1415" s="250"/>
      <c r="F1415" s="115"/>
      <c r="J1415" s="21"/>
      <c r="K1415" s="21"/>
    </row>
    <row r="1416" spans="4:11" x14ac:dyDescent="0.2">
      <c r="D1416" s="115"/>
      <c r="E1416" s="250"/>
      <c r="F1416" s="115"/>
      <c r="J1416" s="21"/>
      <c r="K1416" s="21"/>
    </row>
    <row r="1417" spans="4:11" x14ac:dyDescent="0.2">
      <c r="D1417" s="115"/>
      <c r="E1417" s="250"/>
      <c r="F1417" s="115"/>
      <c r="J1417" s="21"/>
      <c r="K1417" s="21"/>
    </row>
    <row r="1418" spans="4:11" x14ac:dyDescent="0.2">
      <c r="D1418" s="115"/>
      <c r="E1418" s="250"/>
      <c r="F1418" s="115"/>
      <c r="J1418" s="21"/>
      <c r="K1418" s="21"/>
    </row>
    <row r="1419" spans="4:11" x14ac:dyDescent="0.2">
      <c r="D1419" s="115"/>
      <c r="E1419" s="250"/>
      <c r="F1419" s="115"/>
      <c r="J1419" s="21"/>
      <c r="K1419" s="21"/>
    </row>
    <row r="1420" spans="4:11" x14ac:dyDescent="0.2">
      <c r="D1420" s="115"/>
      <c r="E1420" s="250"/>
      <c r="F1420" s="115"/>
      <c r="J1420" s="21"/>
      <c r="K1420" s="21"/>
    </row>
    <row r="1421" spans="4:11" x14ac:dyDescent="0.2">
      <c r="D1421" s="115"/>
      <c r="E1421" s="250"/>
      <c r="F1421" s="115"/>
      <c r="J1421" s="21"/>
      <c r="K1421" s="21"/>
    </row>
    <row r="1422" spans="4:11" x14ac:dyDescent="0.2">
      <c r="D1422" s="115"/>
      <c r="E1422" s="250"/>
      <c r="F1422" s="115"/>
      <c r="J1422" s="21"/>
      <c r="K1422" s="21"/>
    </row>
    <row r="1423" spans="4:11" x14ac:dyDescent="0.2">
      <c r="D1423" s="115"/>
      <c r="E1423" s="250"/>
      <c r="F1423" s="115"/>
      <c r="J1423" s="21"/>
      <c r="K1423" s="21"/>
    </row>
    <row r="1424" spans="4:11" x14ac:dyDescent="0.2">
      <c r="D1424" s="115"/>
      <c r="E1424" s="250"/>
      <c r="F1424" s="115"/>
      <c r="J1424" s="21"/>
      <c r="K1424" s="21"/>
    </row>
    <row r="1425" spans="4:11" x14ac:dyDescent="0.2">
      <c r="D1425" s="115"/>
      <c r="E1425" s="250"/>
      <c r="F1425" s="115"/>
      <c r="J1425" s="21"/>
      <c r="K1425" s="21"/>
    </row>
    <row r="1426" spans="4:11" x14ac:dyDescent="0.2">
      <c r="D1426" s="115"/>
      <c r="E1426" s="250"/>
      <c r="F1426" s="115"/>
      <c r="J1426" s="21"/>
      <c r="K1426" s="21"/>
    </row>
    <row r="1427" spans="4:11" x14ac:dyDescent="0.2">
      <c r="D1427" s="115"/>
      <c r="E1427" s="250"/>
      <c r="F1427" s="115"/>
      <c r="J1427" s="21"/>
      <c r="K1427" s="21"/>
    </row>
    <row r="1428" spans="4:11" x14ac:dyDescent="0.2">
      <c r="D1428" s="115"/>
      <c r="E1428" s="250"/>
      <c r="F1428" s="115"/>
      <c r="J1428" s="21"/>
      <c r="K1428" s="21"/>
    </row>
    <row r="1429" spans="4:11" x14ac:dyDescent="0.2">
      <c r="D1429" s="115"/>
      <c r="E1429" s="250"/>
      <c r="F1429" s="115"/>
      <c r="J1429" s="21"/>
      <c r="K1429" s="21"/>
    </row>
    <row r="1430" spans="4:11" x14ac:dyDescent="0.2">
      <c r="D1430" s="115"/>
      <c r="E1430" s="250"/>
      <c r="F1430" s="115"/>
      <c r="J1430" s="21"/>
      <c r="K1430" s="21"/>
    </row>
    <row r="1431" spans="4:11" x14ac:dyDescent="0.2">
      <c r="D1431" s="115"/>
      <c r="E1431" s="250"/>
      <c r="F1431" s="115"/>
      <c r="J1431" s="21"/>
      <c r="K1431" s="21"/>
    </row>
    <row r="1432" spans="4:11" x14ac:dyDescent="0.2">
      <c r="D1432" s="115"/>
      <c r="E1432" s="250"/>
      <c r="F1432" s="115"/>
      <c r="J1432" s="21"/>
      <c r="K1432" s="21"/>
    </row>
    <row r="1433" spans="4:11" x14ac:dyDescent="0.2">
      <c r="D1433" s="115"/>
      <c r="E1433" s="250"/>
      <c r="F1433" s="115"/>
      <c r="J1433" s="21"/>
      <c r="K1433" s="21"/>
    </row>
    <row r="1046956" spans="11:11" x14ac:dyDescent="0.2">
      <c r="K1046956" s="241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sortState xmlns:xlrd2="http://schemas.microsoft.com/office/spreadsheetml/2017/richdata2" ref="A184:O186">
    <sortCondition ref="J184:J186"/>
  </sortState>
  <phoneticPr fontId="15" type="noConversion"/>
  <pageMargins left="0" right="0" top="1" bottom="1" header="0.5" footer="0.5"/>
  <pageSetup scale="10" orientation="landscape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O1046821"/>
  <sheetViews>
    <sheetView topLeftCell="F1" zoomScale="125" zoomScaleNormal="115" workbookViewId="0">
      <pane ySplit="2" topLeftCell="A23" activePane="bottomLeft" state="frozen"/>
      <selection activeCell="D1" sqref="D1"/>
      <selection pane="bottomLeft" activeCell="N50" sqref="N50:N52"/>
    </sheetView>
  </sheetViews>
  <sheetFormatPr defaultColWidth="8.85546875" defaultRowHeight="12.75" x14ac:dyDescent="0.2"/>
  <cols>
    <col min="1" max="1" width="54.28515625" style="18" customWidth="1"/>
    <col min="2" max="2" width="17.42578125" style="18" customWidth="1"/>
    <col min="3" max="3" width="33.42578125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1.85546875" style="77" bestFit="1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4" width="10.42578125" style="18" bestFit="1" customWidth="1"/>
    <col min="15" max="16384" width="8.85546875" style="18"/>
  </cols>
  <sheetData>
    <row r="2" spans="1:14" x14ac:dyDescent="0.2">
      <c r="A2" s="74" t="s">
        <v>0</v>
      </c>
    </row>
    <row r="3" spans="1:14" ht="13.5" thickBot="1" x14ac:dyDescent="0.25"/>
    <row r="4" spans="1:14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4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4" ht="13.5" thickTop="1" x14ac:dyDescent="0.2">
      <c r="D6" s="61"/>
      <c r="E6" s="94"/>
      <c r="F6" s="61"/>
      <c r="J6" s="16"/>
      <c r="K6" s="16"/>
    </row>
    <row r="7" spans="1:14" ht="12.75" customHeight="1" x14ac:dyDescent="0.2">
      <c r="A7" s="95" t="s">
        <v>175</v>
      </c>
      <c r="B7" s="15"/>
      <c r="C7" s="15"/>
      <c r="D7" s="96"/>
      <c r="E7" s="97"/>
      <c r="F7" s="95"/>
      <c r="J7" s="16"/>
      <c r="K7" s="16"/>
    </row>
    <row r="8" spans="1:14" ht="12.75" customHeight="1" x14ac:dyDescent="0.2">
      <c r="A8" s="15" t="s">
        <v>23</v>
      </c>
      <c r="C8" s="15" t="s">
        <v>176</v>
      </c>
      <c r="D8" s="61">
        <v>16138000</v>
      </c>
      <c r="E8" s="97">
        <v>23</v>
      </c>
      <c r="F8" s="61"/>
      <c r="G8" s="18" t="s">
        <v>1047</v>
      </c>
      <c r="H8" s="20">
        <v>1</v>
      </c>
      <c r="I8" s="76">
        <v>45637</v>
      </c>
      <c r="J8" s="16" t="s">
        <v>1048</v>
      </c>
      <c r="K8" s="16">
        <v>528253.19999999995</v>
      </c>
      <c r="M8" t="s">
        <v>1063</v>
      </c>
      <c r="N8" s="123">
        <v>45643</v>
      </c>
    </row>
    <row r="9" spans="1:14" ht="12.75" customHeight="1" x14ac:dyDescent="0.2">
      <c r="A9" s="15" t="s">
        <v>23</v>
      </c>
      <c r="C9" s="15"/>
      <c r="D9" s="61"/>
      <c r="E9" s="97">
        <v>23</v>
      </c>
      <c r="G9" s="15" t="s">
        <v>1047</v>
      </c>
      <c r="H9" s="20">
        <v>2</v>
      </c>
      <c r="I9" s="76">
        <v>45706</v>
      </c>
      <c r="J9" s="16" t="s">
        <v>1101</v>
      </c>
      <c r="K9" s="16">
        <v>558662.69999999995</v>
      </c>
      <c r="M9" t="s">
        <v>1128</v>
      </c>
      <c r="N9" s="123">
        <v>45713</v>
      </c>
    </row>
    <row r="10" spans="1:14" ht="12.75" customHeight="1" x14ac:dyDescent="0.2">
      <c r="A10" s="15" t="s">
        <v>23</v>
      </c>
      <c r="C10" s="15"/>
      <c r="D10" s="61"/>
      <c r="E10" s="97">
        <v>23</v>
      </c>
      <c r="G10" s="15" t="s">
        <v>1047</v>
      </c>
      <c r="H10" s="19">
        <v>4</v>
      </c>
      <c r="I10" s="238">
        <v>45796</v>
      </c>
      <c r="J10" s="21" t="s">
        <v>1262</v>
      </c>
      <c r="K10" s="21">
        <v>558182</v>
      </c>
      <c r="M10" s="8" t="s">
        <v>1278</v>
      </c>
      <c r="N10" s="123">
        <v>45800</v>
      </c>
    </row>
    <row r="11" spans="1:14" ht="12.75" customHeight="1" x14ac:dyDescent="0.2">
      <c r="A11" s="15" t="s">
        <v>23</v>
      </c>
      <c r="C11" s="15"/>
      <c r="D11" s="61"/>
      <c r="E11" s="97">
        <v>23</v>
      </c>
      <c r="G11" s="15" t="s">
        <v>1047</v>
      </c>
      <c r="H11" s="19">
        <v>3</v>
      </c>
      <c r="I11" s="238">
        <v>45796</v>
      </c>
      <c r="J11" s="21" t="s">
        <v>1263</v>
      </c>
      <c r="K11" s="21">
        <v>553204</v>
      </c>
      <c r="M11" s="8" t="s">
        <v>1278</v>
      </c>
      <c r="N11" s="123">
        <v>45800</v>
      </c>
    </row>
    <row r="12" spans="1:14" ht="12.75" customHeight="1" x14ac:dyDescent="0.2">
      <c r="A12" s="15" t="s">
        <v>23</v>
      </c>
      <c r="C12" s="15"/>
      <c r="D12" s="61"/>
      <c r="E12" s="97">
        <v>23</v>
      </c>
      <c r="G12" s="15" t="s">
        <v>1047</v>
      </c>
      <c r="H12" s="19">
        <v>5</v>
      </c>
      <c r="I12" s="238">
        <v>45817</v>
      </c>
      <c r="J12" s="21" t="s">
        <v>1297</v>
      </c>
      <c r="K12" s="21">
        <v>986575</v>
      </c>
      <c r="M12" s="8" t="s">
        <v>1315</v>
      </c>
      <c r="N12" s="123">
        <v>45825</v>
      </c>
    </row>
    <row r="13" spans="1:14" ht="12.75" customHeight="1" x14ac:dyDescent="0.2">
      <c r="D13" s="61"/>
      <c r="E13" s="94"/>
      <c r="F13" s="61"/>
      <c r="J13" s="16"/>
      <c r="K13" s="16"/>
    </row>
    <row r="14" spans="1:14" s="95" customFormat="1" ht="12.75" customHeight="1" thickBot="1" x14ac:dyDescent="0.25">
      <c r="A14" s="98" t="s">
        <v>271</v>
      </c>
      <c r="B14" s="98"/>
      <c r="C14" s="98"/>
      <c r="D14" s="99">
        <f>SUM(D7:D13)</f>
        <v>16138000</v>
      </c>
      <c r="E14" s="100"/>
      <c r="F14" s="99"/>
      <c r="G14" s="98"/>
      <c r="H14" s="101"/>
      <c r="I14" s="102"/>
      <c r="J14" s="103"/>
      <c r="K14" s="103">
        <f>SUM(K7:K13)</f>
        <v>3184876.9</v>
      </c>
      <c r="L14" s="104">
        <f>+D14-K14</f>
        <v>12953123.1</v>
      </c>
    </row>
    <row r="15" spans="1:14" ht="13.5" thickTop="1" x14ac:dyDescent="0.2">
      <c r="D15" s="61"/>
      <c r="E15" s="94"/>
      <c r="F15" s="61"/>
      <c r="J15" s="16"/>
      <c r="K15" s="16"/>
    </row>
    <row r="16" spans="1:14" ht="12.75" customHeight="1" x14ac:dyDescent="0.2">
      <c r="A16" s="95" t="s">
        <v>175</v>
      </c>
      <c r="B16" s="15"/>
      <c r="C16" s="15"/>
      <c r="D16" s="96"/>
      <c r="E16" s="97"/>
      <c r="F16" s="95"/>
      <c r="J16" s="16"/>
      <c r="K16" s="16"/>
    </row>
    <row r="17" spans="1:15" ht="12.75" customHeight="1" x14ac:dyDescent="0.2">
      <c r="A17" s="15" t="s">
        <v>272</v>
      </c>
      <c r="C17" s="125"/>
      <c r="D17" s="124">
        <f>8000000-8000000+5000000+518835.83</f>
        <v>5518835.8300000001</v>
      </c>
      <c r="E17" s="97">
        <v>23</v>
      </c>
      <c r="F17" s="61"/>
      <c r="G17" s="18" t="s">
        <v>273</v>
      </c>
      <c r="H17" s="20" t="s">
        <v>274</v>
      </c>
      <c r="I17" s="76">
        <v>45042</v>
      </c>
      <c r="J17" s="16" t="s">
        <v>275</v>
      </c>
      <c r="K17" s="16">
        <v>772237.17</v>
      </c>
      <c r="M17" s="18">
        <v>11940004</v>
      </c>
      <c r="N17" s="57">
        <v>45086</v>
      </c>
    </row>
    <row r="18" spans="1:15" ht="12.75" customHeight="1" x14ac:dyDescent="0.2">
      <c r="A18" s="15" t="s">
        <v>276</v>
      </c>
      <c r="C18" s="15"/>
      <c r="D18" s="124">
        <f>2800000-2800000+4300000</f>
        <v>4300000</v>
      </c>
      <c r="E18" s="97">
        <v>23</v>
      </c>
      <c r="F18" s="61"/>
      <c r="G18" s="18" t="s">
        <v>273</v>
      </c>
      <c r="H18" s="20" t="s">
        <v>277</v>
      </c>
      <c r="I18" s="76">
        <v>45044</v>
      </c>
      <c r="J18" s="16" t="s">
        <v>278</v>
      </c>
      <c r="K18" s="16">
        <v>200000</v>
      </c>
      <c r="M18" s="18">
        <v>11940004</v>
      </c>
      <c r="N18" s="57">
        <v>45086</v>
      </c>
    </row>
    <row r="19" spans="1:15" ht="12.75" customHeight="1" x14ac:dyDescent="0.2">
      <c r="A19" s="15" t="s">
        <v>279</v>
      </c>
      <c r="C19" s="106"/>
      <c r="D19" s="124">
        <f>1591073-1591073+3091073-518835.83</f>
        <v>2572237.17</v>
      </c>
      <c r="E19" s="97">
        <v>23</v>
      </c>
      <c r="F19" s="61"/>
      <c r="G19" s="18" t="s">
        <v>273</v>
      </c>
      <c r="H19" s="19" t="s">
        <v>280</v>
      </c>
      <c r="I19" s="76">
        <v>45063</v>
      </c>
      <c r="J19" s="21" t="s">
        <v>281</v>
      </c>
      <c r="K19" s="16">
        <v>209750</v>
      </c>
      <c r="M19" s="18">
        <v>11980953</v>
      </c>
      <c r="N19" s="57">
        <v>45097</v>
      </c>
    </row>
    <row r="20" spans="1:15" ht="12.75" customHeight="1" x14ac:dyDescent="0.2">
      <c r="A20" s="15" t="s">
        <v>282</v>
      </c>
      <c r="C20" s="106"/>
      <c r="D20" s="61"/>
      <c r="E20" s="97">
        <v>23</v>
      </c>
      <c r="F20" s="61"/>
      <c r="G20" s="18" t="s">
        <v>273</v>
      </c>
      <c r="H20" s="19" t="s">
        <v>283</v>
      </c>
      <c r="I20" s="76">
        <v>45121</v>
      </c>
      <c r="J20" s="21" t="s">
        <v>284</v>
      </c>
      <c r="K20" s="16">
        <v>300500</v>
      </c>
      <c r="M20" s="18">
        <v>12398360</v>
      </c>
      <c r="N20" s="57">
        <v>45202</v>
      </c>
    </row>
    <row r="21" spans="1:15" ht="12.75" customHeight="1" x14ac:dyDescent="0.2">
      <c r="A21" s="15" t="s">
        <v>282</v>
      </c>
      <c r="C21" s="106"/>
      <c r="D21" s="61"/>
      <c r="E21" s="97">
        <v>23</v>
      </c>
      <c r="F21" s="61"/>
      <c r="G21" s="18" t="s">
        <v>273</v>
      </c>
      <c r="H21" s="19" t="s">
        <v>285</v>
      </c>
      <c r="I21" s="76">
        <v>45141</v>
      </c>
      <c r="J21" s="21" t="s">
        <v>286</v>
      </c>
      <c r="K21" s="16">
        <v>85000</v>
      </c>
      <c r="M21" s="18">
        <v>12398360</v>
      </c>
      <c r="N21" s="57">
        <v>45202</v>
      </c>
    </row>
    <row r="22" spans="1:15" ht="12.75" customHeight="1" x14ac:dyDescent="0.2">
      <c r="A22" s="15" t="s">
        <v>282</v>
      </c>
      <c r="C22" s="106"/>
      <c r="D22" s="61"/>
      <c r="E22" s="97">
        <v>23</v>
      </c>
      <c r="F22" s="61"/>
      <c r="G22" s="18" t="s">
        <v>273</v>
      </c>
      <c r="H22" s="19" t="s">
        <v>287</v>
      </c>
      <c r="I22" s="76">
        <v>45176</v>
      </c>
      <c r="J22" s="21" t="s">
        <v>288</v>
      </c>
      <c r="K22" s="16">
        <v>385000</v>
      </c>
      <c r="M22" s="18">
        <v>12398360</v>
      </c>
      <c r="N22" s="57">
        <v>45202</v>
      </c>
      <c r="O22" s="97"/>
    </row>
    <row r="23" spans="1:15" ht="12.75" customHeight="1" x14ac:dyDescent="0.2">
      <c r="A23" s="15" t="s">
        <v>282</v>
      </c>
      <c r="C23" s="106"/>
      <c r="D23" s="61"/>
      <c r="E23" s="97">
        <v>23</v>
      </c>
      <c r="F23" s="61"/>
      <c r="G23" s="18" t="s">
        <v>273</v>
      </c>
      <c r="H23" s="19" t="s">
        <v>289</v>
      </c>
      <c r="I23" s="76">
        <v>45181</v>
      </c>
      <c r="J23" s="21" t="s">
        <v>290</v>
      </c>
      <c r="K23" s="16">
        <v>354500</v>
      </c>
      <c r="M23" s="18">
        <v>12554161</v>
      </c>
      <c r="N23" s="57">
        <v>45237</v>
      </c>
      <c r="O23" s="97"/>
    </row>
    <row r="24" spans="1:15" ht="12.75" customHeight="1" x14ac:dyDescent="0.2">
      <c r="A24" s="15" t="s">
        <v>282</v>
      </c>
      <c r="C24" s="106"/>
      <c r="D24" s="61"/>
      <c r="E24" s="97">
        <v>23</v>
      </c>
      <c r="F24" s="61"/>
      <c r="G24" s="18" t="s">
        <v>273</v>
      </c>
      <c r="H24" s="19" t="s">
        <v>678</v>
      </c>
      <c r="I24" s="76">
        <v>45250</v>
      </c>
      <c r="J24" s="21" t="s">
        <v>721</v>
      </c>
      <c r="K24" s="16">
        <v>192750</v>
      </c>
      <c r="M24" s="18">
        <v>12758184</v>
      </c>
      <c r="N24" s="57">
        <v>45299</v>
      </c>
      <c r="O24" s="97"/>
    </row>
    <row r="25" spans="1:15" ht="12.75" customHeight="1" x14ac:dyDescent="0.2">
      <c r="A25" s="15" t="s">
        <v>282</v>
      </c>
      <c r="C25" s="106"/>
      <c r="D25" s="61"/>
      <c r="E25" s="97">
        <v>23</v>
      </c>
      <c r="F25" s="61"/>
      <c r="G25" s="18" t="s">
        <v>694</v>
      </c>
      <c r="H25" s="19">
        <v>11765</v>
      </c>
      <c r="I25" s="76">
        <v>45251</v>
      </c>
      <c r="J25" s="21" t="s">
        <v>695</v>
      </c>
      <c r="K25" s="16">
        <v>35550.949999999997</v>
      </c>
      <c r="M25" s="18">
        <v>12758184</v>
      </c>
      <c r="N25" s="57">
        <v>45299</v>
      </c>
      <c r="O25" s="97"/>
    </row>
    <row r="26" spans="1:15" ht="12.75" customHeight="1" x14ac:dyDescent="0.2">
      <c r="A26" s="15" t="s">
        <v>282</v>
      </c>
      <c r="C26" s="106"/>
      <c r="D26" s="61"/>
      <c r="E26" s="97">
        <v>23</v>
      </c>
      <c r="F26" s="61"/>
      <c r="G26" s="18" t="s">
        <v>694</v>
      </c>
      <c r="H26" s="19">
        <v>11853</v>
      </c>
      <c r="I26" s="76">
        <v>45295</v>
      </c>
      <c r="J26" s="21" t="s">
        <v>740</v>
      </c>
      <c r="K26" s="16">
        <v>35550.949999999997</v>
      </c>
      <c r="M26" s="18">
        <v>12817779</v>
      </c>
      <c r="N26" s="57">
        <v>45315</v>
      </c>
      <c r="O26" s="97"/>
    </row>
    <row r="27" spans="1:15" ht="12.75" customHeight="1" x14ac:dyDescent="0.25">
      <c r="A27" s="15" t="s">
        <v>282</v>
      </c>
      <c r="C27" s="106"/>
      <c r="D27" s="61"/>
      <c r="E27" s="97">
        <v>23</v>
      </c>
      <c r="F27" s="61"/>
      <c r="G27" s="18" t="s">
        <v>694</v>
      </c>
      <c r="H27" s="19">
        <v>11908</v>
      </c>
      <c r="I27" s="76">
        <v>45320</v>
      </c>
      <c r="J27" s="21" t="s">
        <v>762</v>
      </c>
      <c r="K27" s="16">
        <v>163534.38</v>
      </c>
      <c r="M27" s="128">
        <v>13209370</v>
      </c>
      <c r="N27" s="123">
        <v>45406</v>
      </c>
      <c r="O27" s="97"/>
    </row>
    <row r="28" spans="1:15" ht="12.75" customHeight="1" x14ac:dyDescent="0.25">
      <c r="A28" s="15" t="s">
        <v>282</v>
      </c>
      <c r="C28" s="106"/>
      <c r="D28" s="61"/>
      <c r="E28" s="97">
        <v>23</v>
      </c>
      <c r="F28" s="61"/>
      <c r="G28" s="18" t="s">
        <v>273</v>
      </c>
      <c r="H28" s="19" t="s">
        <v>768</v>
      </c>
      <c r="I28" s="76">
        <v>45324</v>
      </c>
      <c r="J28" s="21" t="s">
        <v>769</v>
      </c>
      <c r="K28" s="16">
        <v>72500</v>
      </c>
      <c r="M28" s="128">
        <v>13209370</v>
      </c>
      <c r="N28" s="123">
        <v>45406</v>
      </c>
      <c r="O28" s="97"/>
    </row>
    <row r="29" spans="1:15" ht="12.75" customHeight="1" x14ac:dyDescent="0.25">
      <c r="A29" s="15" t="s">
        <v>282</v>
      </c>
      <c r="C29" s="106"/>
      <c r="D29" s="61"/>
      <c r="E29" s="97">
        <v>23</v>
      </c>
      <c r="F29" s="61"/>
      <c r="G29" s="18" t="s">
        <v>694</v>
      </c>
      <c r="H29" s="19">
        <v>11961</v>
      </c>
      <c r="I29" s="76">
        <v>45341</v>
      </c>
      <c r="J29" s="21" t="s">
        <v>796</v>
      </c>
      <c r="K29" s="16">
        <v>99586.72</v>
      </c>
      <c r="M29" s="128">
        <v>13209370</v>
      </c>
      <c r="N29" s="123">
        <v>45406</v>
      </c>
      <c r="O29" s="97"/>
    </row>
    <row r="30" spans="1:15" ht="12.75" customHeight="1" x14ac:dyDescent="0.25">
      <c r="A30" s="15" t="s">
        <v>282</v>
      </c>
      <c r="C30" s="106"/>
      <c r="D30" s="61"/>
      <c r="E30" s="97">
        <v>23</v>
      </c>
      <c r="F30" s="61"/>
      <c r="G30" s="18" t="s">
        <v>694</v>
      </c>
      <c r="H30" s="19">
        <v>12024</v>
      </c>
      <c r="I30" s="76">
        <v>45378</v>
      </c>
      <c r="J30" s="21" t="s">
        <v>843</v>
      </c>
      <c r="K30" s="16">
        <v>97216.66</v>
      </c>
      <c r="M30" s="128">
        <v>13209370</v>
      </c>
      <c r="N30" s="123">
        <v>45406</v>
      </c>
      <c r="O30" s="97"/>
    </row>
    <row r="31" spans="1:15" ht="12.75" customHeight="1" x14ac:dyDescent="0.25">
      <c r="A31" s="15" t="s">
        <v>282</v>
      </c>
      <c r="C31" s="106"/>
      <c r="D31" s="61"/>
      <c r="E31" s="97">
        <v>23</v>
      </c>
      <c r="F31" s="61"/>
      <c r="G31" s="18" t="s">
        <v>694</v>
      </c>
      <c r="H31" s="19">
        <v>12074</v>
      </c>
      <c r="I31" s="76">
        <v>45454</v>
      </c>
      <c r="J31" s="21" t="s">
        <v>916</v>
      </c>
      <c r="K31" s="16">
        <v>5663.07</v>
      </c>
      <c r="M31" s="128">
        <v>13420307</v>
      </c>
      <c r="N31" s="123">
        <v>45456</v>
      </c>
      <c r="O31" s="97"/>
    </row>
    <row r="32" spans="1:15" ht="12.75" customHeight="1" x14ac:dyDescent="0.25">
      <c r="A32" s="15" t="s">
        <v>282</v>
      </c>
      <c r="C32" s="106"/>
      <c r="D32" s="61"/>
      <c r="E32" s="97">
        <v>23</v>
      </c>
      <c r="F32" s="61"/>
      <c r="G32" s="18" t="s">
        <v>694</v>
      </c>
      <c r="H32" s="19">
        <v>12135</v>
      </c>
      <c r="I32" s="76">
        <v>45454</v>
      </c>
      <c r="J32" s="21" t="s">
        <v>916</v>
      </c>
      <c r="K32" s="16">
        <v>101935.3</v>
      </c>
      <c r="M32" s="128">
        <v>13420307</v>
      </c>
      <c r="N32" s="123">
        <v>45456</v>
      </c>
      <c r="O32" s="97"/>
    </row>
    <row r="33" spans="1:15" ht="12.75" customHeight="1" x14ac:dyDescent="0.2">
      <c r="A33" s="15" t="s">
        <v>282</v>
      </c>
      <c r="C33" s="106"/>
      <c r="D33" s="61"/>
      <c r="E33" s="97">
        <v>23</v>
      </c>
      <c r="F33" s="61"/>
      <c r="G33" s="15" t="s">
        <v>931</v>
      </c>
      <c r="H33" s="19">
        <v>1</v>
      </c>
      <c r="I33" s="76">
        <v>45485</v>
      </c>
      <c r="J33" s="21" t="s">
        <v>932</v>
      </c>
      <c r="K33" s="16">
        <v>768875.85</v>
      </c>
      <c r="M33">
        <v>13570373</v>
      </c>
      <c r="N33" s="123">
        <v>45498</v>
      </c>
      <c r="O33" s="97"/>
    </row>
    <row r="34" spans="1:15" ht="12.75" customHeight="1" x14ac:dyDescent="0.2">
      <c r="A34" s="15" t="s">
        <v>282</v>
      </c>
      <c r="C34" s="106"/>
      <c r="D34" s="61"/>
      <c r="E34" s="97">
        <v>23</v>
      </c>
      <c r="F34" s="61"/>
      <c r="G34" s="15" t="s">
        <v>931</v>
      </c>
      <c r="H34" s="19">
        <v>2</v>
      </c>
      <c r="I34" s="76">
        <v>45485</v>
      </c>
      <c r="J34" s="21" t="s">
        <v>932</v>
      </c>
      <c r="K34" s="16">
        <v>441262.65</v>
      </c>
      <c r="M34">
        <v>13570373</v>
      </c>
      <c r="N34" s="123">
        <v>45498</v>
      </c>
      <c r="O34" s="97"/>
    </row>
    <row r="35" spans="1:15" ht="12.75" customHeight="1" x14ac:dyDescent="0.2">
      <c r="A35" s="15" t="s">
        <v>282</v>
      </c>
      <c r="C35" s="106"/>
      <c r="D35" s="61"/>
      <c r="E35" s="97">
        <v>23</v>
      </c>
      <c r="F35" s="61"/>
      <c r="G35" s="15" t="s">
        <v>931</v>
      </c>
      <c r="H35" s="19">
        <v>3</v>
      </c>
      <c r="I35" s="76">
        <v>45485</v>
      </c>
      <c r="J35" s="21" t="s">
        <v>932</v>
      </c>
      <c r="K35" s="16">
        <v>287347.15999999997</v>
      </c>
      <c r="M35">
        <v>13570373</v>
      </c>
      <c r="N35" s="123">
        <v>45498</v>
      </c>
      <c r="O35" s="97"/>
    </row>
    <row r="36" spans="1:15" ht="12.75" customHeight="1" x14ac:dyDescent="0.2">
      <c r="A36" s="15" t="s">
        <v>282</v>
      </c>
      <c r="C36" s="106"/>
      <c r="D36" s="61"/>
      <c r="E36" s="97">
        <v>23</v>
      </c>
      <c r="F36" s="61"/>
      <c r="G36" s="15" t="s">
        <v>931</v>
      </c>
      <c r="H36" s="19">
        <v>4</v>
      </c>
      <c r="I36" s="76">
        <v>45558</v>
      </c>
      <c r="J36" s="21" t="s">
        <v>983</v>
      </c>
      <c r="K36" s="16">
        <v>260443.47</v>
      </c>
      <c r="M36">
        <v>13855697</v>
      </c>
      <c r="N36" s="123">
        <v>45562</v>
      </c>
      <c r="O36" s="97"/>
    </row>
    <row r="37" spans="1:15" ht="12.75" customHeight="1" x14ac:dyDescent="0.2">
      <c r="A37" s="15" t="s">
        <v>282</v>
      </c>
      <c r="C37" s="106"/>
      <c r="D37" s="61"/>
      <c r="E37" s="97">
        <v>23</v>
      </c>
      <c r="F37" s="61"/>
      <c r="G37" s="15" t="s">
        <v>931</v>
      </c>
      <c r="H37" s="19">
        <v>5</v>
      </c>
      <c r="I37" s="76">
        <v>45558</v>
      </c>
      <c r="J37" s="21" t="s">
        <v>983</v>
      </c>
      <c r="K37" s="16">
        <v>361714.63</v>
      </c>
      <c r="M37">
        <v>13855697</v>
      </c>
      <c r="N37" s="123">
        <v>45562</v>
      </c>
      <c r="O37" s="97"/>
    </row>
    <row r="38" spans="1:15" ht="12.75" customHeight="1" x14ac:dyDescent="0.2">
      <c r="A38" s="15" t="s">
        <v>282</v>
      </c>
      <c r="C38" s="106"/>
      <c r="D38" s="61"/>
      <c r="E38" s="97">
        <v>23</v>
      </c>
      <c r="F38" s="61"/>
      <c r="G38" s="15" t="s">
        <v>931</v>
      </c>
      <c r="H38" s="19">
        <v>6</v>
      </c>
      <c r="I38" s="76">
        <v>45574</v>
      </c>
      <c r="J38" s="21" t="s">
        <v>998</v>
      </c>
      <c r="K38" s="16">
        <v>321719.67999999999</v>
      </c>
      <c r="M38">
        <v>13981225</v>
      </c>
      <c r="N38" s="186" t="s">
        <v>1039</v>
      </c>
      <c r="O38" s="97"/>
    </row>
    <row r="39" spans="1:15" ht="12.75" customHeight="1" x14ac:dyDescent="0.2">
      <c r="A39" s="15" t="s">
        <v>282</v>
      </c>
      <c r="C39" s="106"/>
      <c r="D39" s="61"/>
      <c r="E39" s="97">
        <v>23</v>
      </c>
      <c r="F39" s="61"/>
      <c r="G39" s="18" t="s">
        <v>694</v>
      </c>
      <c r="H39" s="19">
        <v>12409</v>
      </c>
      <c r="I39" s="76">
        <v>45574</v>
      </c>
      <c r="J39" s="21" t="s">
        <v>998</v>
      </c>
      <c r="K39" s="16">
        <v>5663.07</v>
      </c>
      <c r="M39">
        <v>13981225</v>
      </c>
      <c r="N39" s="186" t="s">
        <v>1039</v>
      </c>
      <c r="O39" s="97"/>
    </row>
    <row r="40" spans="1:15" ht="12.75" customHeight="1" x14ac:dyDescent="0.2">
      <c r="A40" s="15" t="s">
        <v>282</v>
      </c>
      <c r="C40" s="106"/>
      <c r="D40" s="183"/>
      <c r="E40" s="97">
        <v>23</v>
      </c>
      <c r="F40" s="183"/>
      <c r="G40" s="15" t="s">
        <v>931</v>
      </c>
      <c r="H40" s="19">
        <v>7</v>
      </c>
      <c r="I40" s="76">
        <v>45616</v>
      </c>
      <c r="J40" s="21" t="s">
        <v>1031</v>
      </c>
      <c r="K40" s="16">
        <v>350404.65</v>
      </c>
      <c r="M40" t="s">
        <v>1040</v>
      </c>
      <c r="N40" s="123">
        <v>45635</v>
      </c>
      <c r="O40" s="97"/>
    </row>
    <row r="41" spans="1:15" ht="12.75" customHeight="1" x14ac:dyDescent="0.2">
      <c r="A41" s="15" t="s">
        <v>282</v>
      </c>
      <c r="C41" s="106"/>
      <c r="D41" s="183"/>
      <c r="E41" s="97">
        <v>23</v>
      </c>
      <c r="F41" s="183"/>
      <c r="G41" s="15" t="s">
        <v>694</v>
      </c>
      <c r="H41" s="19">
        <v>12546</v>
      </c>
      <c r="I41" s="76">
        <v>45637</v>
      </c>
      <c r="J41" s="21" t="s">
        <v>1046</v>
      </c>
      <c r="K41" s="16">
        <v>11037.25</v>
      </c>
      <c r="M41" t="s">
        <v>1063</v>
      </c>
      <c r="N41" s="123">
        <v>45643</v>
      </c>
      <c r="O41" s="97"/>
    </row>
    <row r="42" spans="1:15" ht="12.75" customHeight="1" x14ac:dyDescent="0.2">
      <c r="A42" s="15" t="s">
        <v>282</v>
      </c>
      <c r="C42" s="106"/>
      <c r="D42" s="183"/>
      <c r="E42" s="97">
        <v>23</v>
      </c>
      <c r="F42" s="183"/>
      <c r="G42" s="15" t="s">
        <v>931</v>
      </c>
      <c r="H42" s="19">
        <v>8</v>
      </c>
      <c r="I42" s="76">
        <v>45637</v>
      </c>
      <c r="J42" s="21" t="s">
        <v>1046</v>
      </c>
      <c r="K42" s="16">
        <v>337543.49</v>
      </c>
      <c r="M42" t="s">
        <v>1063</v>
      </c>
      <c r="N42" s="123">
        <v>45643</v>
      </c>
      <c r="O42" s="97"/>
    </row>
    <row r="43" spans="1:15" ht="12.75" customHeight="1" x14ac:dyDescent="0.2">
      <c r="A43" s="15" t="s">
        <v>282</v>
      </c>
      <c r="C43" s="106"/>
      <c r="D43" s="183"/>
      <c r="E43" s="97">
        <v>23</v>
      </c>
      <c r="F43" s="183"/>
      <c r="G43" s="15" t="s">
        <v>694</v>
      </c>
      <c r="H43" s="19">
        <v>12632</v>
      </c>
      <c r="I43" s="76">
        <v>45679</v>
      </c>
      <c r="J43" s="21" t="s">
        <v>1065</v>
      </c>
      <c r="K43" s="16">
        <v>2759.31</v>
      </c>
      <c r="M43" t="s">
        <v>1072</v>
      </c>
      <c r="N43" s="123">
        <v>45681</v>
      </c>
      <c r="O43" s="97"/>
    </row>
    <row r="44" spans="1:15" ht="12.75" customHeight="1" x14ac:dyDescent="0.2">
      <c r="A44" s="15" t="s">
        <v>282</v>
      </c>
      <c r="C44" s="106"/>
      <c r="D44" s="183"/>
      <c r="E44" s="97">
        <v>23</v>
      </c>
      <c r="F44" s="183"/>
      <c r="G44" s="15" t="s">
        <v>694</v>
      </c>
      <c r="H44" s="19">
        <v>12692</v>
      </c>
      <c r="I44" s="76">
        <v>45706</v>
      </c>
      <c r="J44" s="21" t="s">
        <v>1099</v>
      </c>
      <c r="K44" s="16">
        <v>3679.08</v>
      </c>
      <c r="M44" t="s">
        <v>1128</v>
      </c>
      <c r="N44" s="123">
        <v>45713</v>
      </c>
      <c r="O44" s="97"/>
    </row>
    <row r="45" spans="1:15" ht="12.75" customHeight="1" x14ac:dyDescent="0.2">
      <c r="A45" s="15" t="s">
        <v>282</v>
      </c>
      <c r="C45" s="106"/>
      <c r="D45" s="183"/>
      <c r="E45" s="97">
        <v>23</v>
      </c>
      <c r="F45" s="183"/>
      <c r="G45" s="15" t="s">
        <v>931</v>
      </c>
      <c r="H45" s="19">
        <v>10</v>
      </c>
      <c r="I45" s="76">
        <v>45706</v>
      </c>
      <c r="J45" s="21" t="s">
        <v>1102</v>
      </c>
      <c r="K45" s="16">
        <v>73835.649999999994</v>
      </c>
      <c r="M45" t="s">
        <v>1128</v>
      </c>
      <c r="N45" s="123">
        <v>45713</v>
      </c>
      <c r="O45" s="97"/>
    </row>
    <row r="46" spans="1:15" ht="12.75" customHeight="1" x14ac:dyDescent="0.2">
      <c r="A46" s="15" t="s">
        <v>282</v>
      </c>
      <c r="C46" s="106"/>
      <c r="D46" s="183"/>
      <c r="E46" s="97">
        <v>23</v>
      </c>
      <c r="F46" s="183"/>
      <c r="G46" s="15" t="s">
        <v>694</v>
      </c>
      <c r="H46" s="19">
        <v>12781</v>
      </c>
      <c r="I46" s="76">
        <v>45706</v>
      </c>
      <c r="J46" s="21" t="s">
        <v>1103</v>
      </c>
      <c r="K46" s="16">
        <v>919.77</v>
      </c>
      <c r="M46" t="s">
        <v>1128</v>
      </c>
      <c r="N46" s="123">
        <v>45713</v>
      </c>
      <c r="O46" s="97"/>
    </row>
    <row r="47" spans="1:15" ht="12.75" customHeight="1" x14ac:dyDescent="0.2">
      <c r="A47" s="15" t="s">
        <v>282</v>
      </c>
      <c r="C47" s="106"/>
      <c r="D47" s="183"/>
      <c r="E47" s="97">
        <v>23</v>
      </c>
      <c r="F47" s="183"/>
      <c r="G47" s="15" t="s">
        <v>931</v>
      </c>
      <c r="H47" s="19">
        <v>9</v>
      </c>
      <c r="I47" s="76">
        <v>45728</v>
      </c>
      <c r="J47" s="21" t="s">
        <v>1175</v>
      </c>
      <c r="K47" s="21">
        <v>269911.32</v>
      </c>
      <c r="M47" s="8" t="s">
        <v>1181</v>
      </c>
      <c r="N47" s="123">
        <v>45732</v>
      </c>
      <c r="O47" s="97"/>
    </row>
    <row r="48" spans="1:15" ht="12.75" customHeight="1" x14ac:dyDescent="0.2">
      <c r="A48" s="15" t="s">
        <v>282</v>
      </c>
      <c r="C48" s="106"/>
      <c r="D48" s="183"/>
      <c r="E48" s="97">
        <v>23</v>
      </c>
      <c r="F48" s="183"/>
      <c r="G48" s="15" t="s">
        <v>931</v>
      </c>
      <c r="H48" s="19">
        <v>11</v>
      </c>
      <c r="I48" s="76">
        <v>45728</v>
      </c>
      <c r="J48" s="21" t="s">
        <v>1176</v>
      </c>
      <c r="K48" s="16">
        <v>8087.54</v>
      </c>
      <c r="M48" s="8" t="s">
        <v>1181</v>
      </c>
      <c r="N48" s="123">
        <v>45732</v>
      </c>
      <c r="O48" s="97"/>
    </row>
    <row r="49" spans="1:15" ht="12.75" customHeight="1" x14ac:dyDescent="0.2">
      <c r="A49" s="15" t="s">
        <v>282</v>
      </c>
      <c r="C49" s="106"/>
      <c r="D49" s="183"/>
      <c r="E49" s="97">
        <v>23</v>
      </c>
      <c r="F49" s="183"/>
      <c r="G49" s="15" t="s">
        <v>931</v>
      </c>
      <c r="H49" s="19">
        <v>12</v>
      </c>
      <c r="I49" s="76">
        <v>45763</v>
      </c>
      <c r="J49" s="21" t="s">
        <v>1221</v>
      </c>
      <c r="K49" s="16">
        <v>55733.43</v>
      </c>
      <c r="M49" s="8" t="s">
        <v>1232</v>
      </c>
      <c r="N49" s="123">
        <v>45769</v>
      </c>
      <c r="O49" s="97"/>
    </row>
    <row r="50" spans="1:15" ht="12.75" customHeight="1" x14ac:dyDescent="0.2">
      <c r="A50" s="15" t="s">
        <v>282</v>
      </c>
      <c r="C50" s="106"/>
      <c r="D50" s="183"/>
      <c r="E50" s="97">
        <v>23</v>
      </c>
      <c r="F50" s="183"/>
      <c r="G50" s="15" t="s">
        <v>931</v>
      </c>
      <c r="H50" s="19">
        <v>14</v>
      </c>
      <c r="I50" s="76">
        <v>45819</v>
      </c>
      <c r="J50" s="21" t="s">
        <v>1294</v>
      </c>
      <c r="K50" s="16">
        <v>52197.87</v>
      </c>
      <c r="M50" s="8" t="s">
        <v>1315</v>
      </c>
      <c r="N50" s="123">
        <v>45825</v>
      </c>
      <c r="O50" s="97"/>
    </row>
    <row r="51" spans="1:15" ht="12.75" customHeight="1" x14ac:dyDescent="0.2">
      <c r="A51" s="15" t="s">
        <v>282</v>
      </c>
      <c r="C51" s="106"/>
      <c r="D51" s="183"/>
      <c r="E51" s="97">
        <v>23</v>
      </c>
      <c r="F51" s="183"/>
      <c r="G51" s="15" t="s">
        <v>694</v>
      </c>
      <c r="H51" s="19">
        <v>13047</v>
      </c>
      <c r="I51" s="76">
        <v>45819</v>
      </c>
      <c r="J51" s="21" t="s">
        <v>1295</v>
      </c>
      <c r="K51" s="16">
        <v>9375.32</v>
      </c>
      <c r="M51" s="8" t="s">
        <v>1315</v>
      </c>
      <c r="N51" s="123">
        <v>45825</v>
      </c>
      <c r="O51" s="97"/>
    </row>
    <row r="52" spans="1:15" ht="12.75" customHeight="1" x14ac:dyDescent="0.2">
      <c r="A52" s="15" t="s">
        <v>282</v>
      </c>
      <c r="C52" s="106"/>
      <c r="D52" s="183"/>
      <c r="E52" s="97">
        <v>23</v>
      </c>
      <c r="F52" s="183"/>
      <c r="G52" s="15" t="s">
        <v>931</v>
      </c>
      <c r="H52" s="19">
        <v>13</v>
      </c>
      <c r="I52" s="76">
        <v>45819</v>
      </c>
      <c r="J52" s="21" t="s">
        <v>1296</v>
      </c>
      <c r="K52" s="16">
        <v>186640.21</v>
      </c>
      <c r="M52" s="8" t="s">
        <v>1315</v>
      </c>
      <c r="N52" s="123">
        <v>45825</v>
      </c>
      <c r="O52" s="97"/>
    </row>
    <row r="53" spans="1:15" ht="12.75" customHeight="1" x14ac:dyDescent="0.2">
      <c r="A53" s="15"/>
      <c r="C53" s="106"/>
      <c r="D53" s="61"/>
      <c r="E53" s="97"/>
      <c r="F53" s="61"/>
      <c r="H53" s="19"/>
      <c r="J53" s="21"/>
      <c r="K53" s="16"/>
    </row>
    <row r="54" spans="1:15" s="95" customFormat="1" ht="12.75" customHeight="1" thickBot="1" x14ac:dyDescent="0.25">
      <c r="A54" s="98" t="s">
        <v>291</v>
      </c>
      <c r="B54" s="98"/>
      <c r="C54" s="98"/>
      <c r="D54" s="99">
        <f>SUM(D16:D53)</f>
        <v>12391073</v>
      </c>
      <c r="E54" s="100"/>
      <c r="F54" s="99"/>
      <c r="G54" s="98"/>
      <c r="H54" s="101"/>
      <c r="I54" s="102"/>
      <c r="J54" s="103"/>
      <c r="K54" s="103">
        <f>SUM(K16:K53)</f>
        <v>6920426.6000000006</v>
      </c>
      <c r="L54" s="104">
        <f>+D54-K54</f>
        <v>5470646.3999999994</v>
      </c>
    </row>
    <row r="55" spans="1:15" ht="13.5" thickTop="1" x14ac:dyDescent="0.2">
      <c r="D55" s="61"/>
      <c r="E55" s="94"/>
      <c r="F55" s="61"/>
      <c r="J55" s="16"/>
      <c r="K55" s="16"/>
    </row>
    <row r="56" spans="1:15" x14ac:dyDescent="0.2">
      <c r="A56" s="15"/>
      <c r="C56" s="106"/>
      <c r="D56" s="61"/>
      <c r="E56" s="97"/>
      <c r="F56" s="61"/>
      <c r="H56" s="16"/>
      <c r="I56" s="19"/>
      <c r="J56" s="15"/>
    </row>
    <row r="57" spans="1:15" x14ac:dyDescent="0.2">
      <c r="A57" s="15"/>
      <c r="B57" s="61"/>
      <c r="C57" s="15"/>
      <c r="E57" s="94"/>
      <c r="F57" s="61"/>
      <c r="H57" s="16"/>
      <c r="I57" s="19"/>
      <c r="J57" s="15"/>
    </row>
    <row r="58" spans="1:15" x14ac:dyDescent="0.2">
      <c r="A58" s="15"/>
      <c r="B58" s="61"/>
      <c r="C58" s="15"/>
      <c r="E58" s="94"/>
      <c r="F58" s="61"/>
      <c r="J58" s="16"/>
      <c r="K58" s="16"/>
    </row>
    <row r="59" spans="1:15" x14ac:dyDescent="0.2">
      <c r="A59" s="15"/>
      <c r="B59" s="61"/>
      <c r="C59" s="106"/>
      <c r="E59" s="94"/>
      <c r="F59" s="61"/>
      <c r="H59" s="16"/>
      <c r="I59" s="19"/>
      <c r="J59" s="21"/>
    </row>
    <row r="60" spans="1:15" x14ac:dyDescent="0.2">
      <c r="D60" s="61"/>
      <c r="E60" s="94"/>
      <c r="F60" s="61"/>
      <c r="J60" s="16"/>
      <c r="K60" s="16"/>
    </row>
    <row r="61" spans="1:15" x14ac:dyDescent="0.2">
      <c r="D61" s="61"/>
      <c r="E61" s="94"/>
      <c r="F61" s="61"/>
      <c r="J61" s="16"/>
      <c r="K61" s="16"/>
    </row>
    <row r="62" spans="1:15" x14ac:dyDescent="0.2">
      <c r="D62" s="61"/>
      <c r="E62" s="94"/>
      <c r="F62" s="61"/>
      <c r="J62" s="16"/>
      <c r="K62" s="16"/>
    </row>
    <row r="63" spans="1:15" x14ac:dyDescent="0.2">
      <c r="D63" s="61"/>
      <c r="E63" s="94"/>
      <c r="F63" s="61"/>
      <c r="J63" s="16"/>
      <c r="K63" s="16"/>
    </row>
    <row r="64" spans="1:15" x14ac:dyDescent="0.2">
      <c r="D64" s="61"/>
      <c r="E64" s="94"/>
      <c r="F64" s="61"/>
      <c r="J64" s="16"/>
      <c r="K64" s="16"/>
    </row>
    <row r="65" spans="4:11" x14ac:dyDescent="0.2">
      <c r="D65" s="61"/>
      <c r="E65" s="94"/>
      <c r="F65" s="61"/>
      <c r="J65" s="16"/>
      <c r="K65" s="16"/>
    </row>
    <row r="66" spans="4:11" x14ac:dyDescent="0.2">
      <c r="D66" s="61"/>
      <c r="E66" s="94"/>
      <c r="F66" s="61"/>
      <c r="J66" s="16"/>
      <c r="K66" s="16"/>
    </row>
    <row r="67" spans="4:11" x14ac:dyDescent="0.2">
      <c r="D67" s="61"/>
      <c r="E67" s="94"/>
      <c r="F67" s="61"/>
      <c r="J67" s="16"/>
      <c r="K67" s="16"/>
    </row>
    <row r="68" spans="4:11" x14ac:dyDescent="0.2">
      <c r="D68" s="61"/>
      <c r="E68" s="94"/>
      <c r="F68" s="61"/>
      <c r="J68" s="16"/>
      <c r="K68" s="16"/>
    </row>
    <row r="69" spans="4:11" x14ac:dyDescent="0.2">
      <c r="D69" s="61"/>
      <c r="E69" s="94"/>
      <c r="F69" s="61"/>
      <c r="J69" s="16"/>
      <c r="K69" s="16"/>
    </row>
    <row r="70" spans="4:11" x14ac:dyDescent="0.2">
      <c r="D70" s="61"/>
      <c r="E70" s="94"/>
      <c r="F70" s="61"/>
      <c r="J70" s="16"/>
      <c r="K70" s="16"/>
    </row>
    <row r="71" spans="4:11" x14ac:dyDescent="0.2">
      <c r="D71" s="61"/>
      <c r="E71" s="94"/>
      <c r="F71" s="61"/>
      <c r="J71" s="16"/>
      <c r="K71" s="16"/>
    </row>
    <row r="72" spans="4:11" x14ac:dyDescent="0.2">
      <c r="D72" s="61"/>
      <c r="E72" s="94"/>
      <c r="F72" s="61"/>
      <c r="J72" s="16"/>
      <c r="K72" s="16"/>
    </row>
    <row r="73" spans="4:11" x14ac:dyDescent="0.2">
      <c r="D73" s="61"/>
      <c r="E73" s="94"/>
      <c r="F73" s="61"/>
      <c r="J73" s="16"/>
      <c r="K73" s="16"/>
    </row>
    <row r="74" spans="4:11" x14ac:dyDescent="0.2">
      <c r="D74" s="61"/>
      <c r="E74" s="94"/>
      <c r="F74" s="61"/>
      <c r="J74" s="16"/>
      <c r="K74" s="16"/>
    </row>
    <row r="75" spans="4:11" x14ac:dyDescent="0.2">
      <c r="D75" s="61"/>
      <c r="E75" s="94"/>
      <c r="F75" s="61"/>
      <c r="J75" s="16"/>
      <c r="K75" s="16"/>
    </row>
    <row r="76" spans="4:11" x14ac:dyDescent="0.2">
      <c r="D76" s="61"/>
      <c r="E76" s="94"/>
      <c r="F76" s="61"/>
      <c r="J76" s="16"/>
      <c r="K76" s="16"/>
    </row>
    <row r="77" spans="4:11" x14ac:dyDescent="0.2">
      <c r="D77" s="61"/>
      <c r="E77" s="94"/>
      <c r="F77" s="61"/>
      <c r="J77" s="16"/>
      <c r="K77" s="16"/>
    </row>
    <row r="78" spans="4:11" x14ac:dyDescent="0.2">
      <c r="D78" s="61"/>
      <c r="E78" s="94"/>
      <c r="F78" s="61"/>
      <c r="J78" s="16"/>
      <c r="K78" s="16"/>
    </row>
    <row r="79" spans="4:11" x14ac:dyDescent="0.2">
      <c r="D79" s="61"/>
      <c r="E79" s="94"/>
      <c r="F79" s="61"/>
      <c r="J79" s="16"/>
      <c r="K79" s="16"/>
    </row>
    <row r="80" spans="4:11" x14ac:dyDescent="0.2">
      <c r="D80" s="61"/>
      <c r="E80" s="94"/>
      <c r="F80" s="61"/>
      <c r="J80" s="16"/>
      <c r="K80" s="16"/>
    </row>
    <row r="81" spans="4:11" x14ac:dyDescent="0.2">
      <c r="D81" s="61"/>
      <c r="E81" s="94"/>
      <c r="F81" s="61"/>
      <c r="J81" s="16"/>
      <c r="K81" s="16"/>
    </row>
    <row r="82" spans="4:11" x14ac:dyDescent="0.2">
      <c r="D82" s="61"/>
      <c r="E82" s="94"/>
      <c r="F82" s="61"/>
      <c r="J82" s="16"/>
      <c r="K82" s="16"/>
    </row>
    <row r="83" spans="4:11" x14ac:dyDescent="0.2">
      <c r="D83" s="61"/>
      <c r="E83" s="94"/>
      <c r="F83" s="61"/>
      <c r="J83" s="16"/>
      <c r="K83" s="16"/>
    </row>
    <row r="84" spans="4:11" x14ac:dyDescent="0.2">
      <c r="D84" s="61"/>
      <c r="E84" s="94"/>
      <c r="F84" s="61"/>
      <c r="J84" s="16"/>
      <c r="K84" s="16"/>
    </row>
    <row r="85" spans="4:11" x14ac:dyDescent="0.2">
      <c r="D85" s="61"/>
      <c r="E85" s="94"/>
      <c r="F85" s="61"/>
      <c r="J85" s="16"/>
      <c r="K85" s="16"/>
    </row>
    <row r="86" spans="4:11" x14ac:dyDescent="0.2">
      <c r="D86" s="61"/>
      <c r="E86" s="94"/>
      <c r="F86" s="61"/>
      <c r="J86" s="16"/>
      <c r="K86" s="16"/>
    </row>
    <row r="87" spans="4:11" x14ac:dyDescent="0.2">
      <c r="D87" s="61"/>
      <c r="E87" s="94"/>
      <c r="F87" s="61"/>
      <c r="J87" s="16"/>
      <c r="K87" s="16"/>
    </row>
    <row r="88" spans="4:11" x14ac:dyDescent="0.2">
      <c r="D88" s="61"/>
      <c r="E88" s="94"/>
      <c r="F88" s="61"/>
      <c r="J88" s="16"/>
      <c r="K88" s="16"/>
    </row>
    <row r="89" spans="4:11" x14ac:dyDescent="0.2">
      <c r="D89" s="61"/>
      <c r="E89" s="94"/>
      <c r="F89" s="61"/>
      <c r="J89" s="16"/>
      <c r="K89" s="16"/>
    </row>
    <row r="90" spans="4:11" x14ac:dyDescent="0.2">
      <c r="D90" s="61"/>
      <c r="E90" s="94"/>
      <c r="F90" s="61"/>
      <c r="J90" s="16"/>
      <c r="K90" s="16"/>
    </row>
    <row r="91" spans="4:11" x14ac:dyDescent="0.2">
      <c r="D91" s="61"/>
      <c r="E91" s="94"/>
      <c r="F91" s="61"/>
      <c r="J91" s="16"/>
      <c r="K91" s="16"/>
    </row>
    <row r="92" spans="4:11" x14ac:dyDescent="0.2">
      <c r="D92" s="61"/>
      <c r="E92" s="94"/>
      <c r="F92" s="61"/>
      <c r="J92" s="16"/>
      <c r="K92" s="16"/>
    </row>
    <row r="93" spans="4:11" x14ac:dyDescent="0.2">
      <c r="D93" s="61"/>
      <c r="E93" s="94"/>
      <c r="F93" s="61"/>
      <c r="J93" s="16"/>
      <c r="K93" s="16"/>
    </row>
    <row r="94" spans="4:11" x14ac:dyDescent="0.2">
      <c r="D94" s="61"/>
      <c r="E94" s="94"/>
      <c r="F94" s="61"/>
      <c r="J94" s="16"/>
      <c r="K94" s="16"/>
    </row>
    <row r="95" spans="4:11" x14ac:dyDescent="0.2">
      <c r="D95" s="61"/>
      <c r="E95" s="94"/>
      <c r="F95" s="61"/>
      <c r="J95" s="16"/>
      <c r="K95" s="16"/>
    </row>
    <row r="96" spans="4:11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251" spans="4:11" x14ac:dyDescent="0.2">
      <c r="D1251" s="61"/>
      <c r="E1251" s="94"/>
      <c r="F1251" s="61"/>
      <c r="J1251" s="16"/>
      <c r="K1251" s="16"/>
    </row>
    <row r="1252" spans="4:11" x14ac:dyDescent="0.2">
      <c r="D1252" s="61"/>
      <c r="E1252" s="94"/>
      <c r="F1252" s="61"/>
      <c r="J1252" s="16"/>
      <c r="K1252" s="16"/>
    </row>
    <row r="1253" spans="4:11" x14ac:dyDescent="0.2">
      <c r="D1253" s="61"/>
      <c r="E1253" s="94"/>
      <c r="F1253" s="61"/>
      <c r="J1253" s="16"/>
      <c r="K1253" s="16"/>
    </row>
    <row r="1254" spans="4:11" x14ac:dyDescent="0.2">
      <c r="D1254" s="61"/>
      <c r="E1254" s="94"/>
      <c r="F1254" s="61"/>
      <c r="J1254" s="16"/>
      <c r="K1254" s="16"/>
    </row>
    <row r="1255" spans="4:11" x14ac:dyDescent="0.2">
      <c r="D1255" s="61"/>
      <c r="E1255" s="94"/>
      <c r="F1255" s="61"/>
      <c r="J1255" s="16"/>
      <c r="K1255" s="16"/>
    </row>
    <row r="1256" spans="4:11" x14ac:dyDescent="0.2">
      <c r="D1256" s="61"/>
      <c r="E1256" s="94"/>
      <c r="F1256" s="61"/>
      <c r="J1256" s="16"/>
      <c r="K1256" s="16"/>
    </row>
    <row r="1257" spans="4:11" x14ac:dyDescent="0.2">
      <c r="D1257" s="61"/>
      <c r="E1257" s="94"/>
      <c r="F1257" s="61"/>
      <c r="J1257" s="16"/>
      <c r="K1257" s="16"/>
    </row>
    <row r="1258" spans="4:11" x14ac:dyDescent="0.2">
      <c r="D1258" s="61"/>
      <c r="E1258" s="94"/>
      <c r="F1258" s="61"/>
      <c r="J1258" s="16"/>
      <c r="K1258" s="16"/>
    </row>
    <row r="1259" spans="4:11" x14ac:dyDescent="0.2">
      <c r="D1259" s="61"/>
      <c r="E1259" s="94"/>
      <c r="F1259" s="61"/>
      <c r="J1259" s="16"/>
      <c r="K1259" s="16"/>
    </row>
    <row r="1260" spans="4:11" x14ac:dyDescent="0.2">
      <c r="D1260" s="61"/>
      <c r="E1260" s="94"/>
      <c r="F1260" s="61"/>
      <c r="J1260" s="16"/>
      <c r="K1260" s="16"/>
    </row>
    <row r="1261" spans="4:11" x14ac:dyDescent="0.2">
      <c r="D1261" s="61"/>
      <c r="E1261" s="94"/>
      <c r="F1261" s="61"/>
      <c r="J1261" s="16"/>
      <c r="K1261" s="16"/>
    </row>
    <row r="1262" spans="4:11" x14ac:dyDescent="0.2">
      <c r="D1262" s="61"/>
      <c r="E1262" s="94"/>
      <c r="F1262" s="61"/>
      <c r="J1262" s="16"/>
      <c r="K1262" s="16"/>
    </row>
    <row r="1263" spans="4:11" x14ac:dyDescent="0.2">
      <c r="D1263" s="61"/>
      <c r="E1263" s="94"/>
      <c r="F1263" s="61"/>
      <c r="J1263" s="16"/>
      <c r="K1263" s="16"/>
    </row>
    <row r="1264" spans="4:11" x14ac:dyDescent="0.2">
      <c r="D1264" s="61"/>
      <c r="E1264" s="94"/>
      <c r="F1264" s="61"/>
      <c r="J1264" s="16"/>
      <c r="K1264" s="16"/>
    </row>
    <row r="1265" spans="4:11" x14ac:dyDescent="0.2">
      <c r="D1265" s="61"/>
      <c r="E1265" s="94"/>
      <c r="F1265" s="61"/>
      <c r="J1265" s="16"/>
      <c r="K1265" s="16"/>
    </row>
    <row r="1266" spans="4:11" x14ac:dyDescent="0.2">
      <c r="D1266" s="61"/>
      <c r="E1266" s="94"/>
      <c r="F1266" s="61"/>
      <c r="J1266" s="16"/>
      <c r="K1266" s="16"/>
    </row>
    <row r="1267" spans="4:11" x14ac:dyDescent="0.2">
      <c r="D1267" s="61"/>
      <c r="E1267" s="94"/>
      <c r="F1267" s="61"/>
      <c r="J1267" s="16"/>
      <c r="K1267" s="16"/>
    </row>
    <row r="1268" spans="4:11" x14ac:dyDescent="0.2">
      <c r="D1268" s="61"/>
      <c r="E1268" s="94"/>
      <c r="F1268" s="61"/>
      <c r="J1268" s="16"/>
      <c r="K1268" s="16"/>
    </row>
    <row r="1269" spans="4:11" x14ac:dyDescent="0.2">
      <c r="D1269" s="61"/>
      <c r="E1269" s="94"/>
      <c r="F1269" s="61"/>
      <c r="J1269" s="16"/>
      <c r="K1269" s="16"/>
    </row>
    <row r="1270" spans="4:11" x14ac:dyDescent="0.2">
      <c r="D1270" s="61"/>
      <c r="E1270" s="94"/>
      <c r="F1270" s="61"/>
      <c r="J1270" s="16"/>
      <c r="K1270" s="16"/>
    </row>
    <row r="1271" spans="4:11" x14ac:dyDescent="0.2">
      <c r="D1271" s="61"/>
      <c r="E1271" s="94"/>
      <c r="F1271" s="61"/>
      <c r="J1271" s="16"/>
      <c r="K1271" s="16"/>
    </row>
    <row r="1272" spans="4:11" x14ac:dyDescent="0.2">
      <c r="D1272" s="61"/>
      <c r="E1272" s="94"/>
      <c r="F1272" s="61"/>
      <c r="J1272" s="16"/>
      <c r="K1272" s="16"/>
    </row>
    <row r="1273" spans="4:11" x14ac:dyDescent="0.2">
      <c r="D1273" s="61"/>
      <c r="E1273" s="94"/>
      <c r="F1273" s="61"/>
      <c r="J1273" s="16"/>
      <c r="K1273" s="16"/>
    </row>
    <row r="1274" spans="4:11" x14ac:dyDescent="0.2">
      <c r="D1274" s="61"/>
      <c r="E1274" s="94"/>
      <c r="F1274" s="61"/>
      <c r="J1274" s="16"/>
      <c r="K1274" s="16"/>
    </row>
    <row r="1275" spans="4:11" x14ac:dyDescent="0.2">
      <c r="D1275" s="61"/>
      <c r="E1275" s="94"/>
      <c r="F1275" s="61"/>
      <c r="J1275" s="16"/>
      <c r="K1275" s="16"/>
    </row>
    <row r="1276" spans="4:11" x14ac:dyDescent="0.2">
      <c r="D1276" s="61"/>
      <c r="E1276" s="94"/>
      <c r="F1276" s="61"/>
      <c r="J1276" s="16"/>
      <c r="K1276" s="16"/>
    </row>
    <row r="1277" spans="4:11" x14ac:dyDescent="0.2">
      <c r="D1277" s="61"/>
      <c r="E1277" s="94"/>
      <c r="F1277" s="61"/>
      <c r="J1277" s="16"/>
      <c r="K1277" s="16"/>
    </row>
    <row r="1278" spans="4:11" x14ac:dyDescent="0.2">
      <c r="D1278" s="61"/>
      <c r="E1278" s="94"/>
      <c r="F1278" s="61"/>
      <c r="J1278" s="16"/>
      <c r="K1278" s="16"/>
    </row>
    <row r="1279" spans="4:11" x14ac:dyDescent="0.2">
      <c r="D1279" s="61"/>
      <c r="E1279" s="94"/>
      <c r="F1279" s="61"/>
      <c r="J1279" s="16"/>
      <c r="K1279" s="16"/>
    </row>
    <row r="1280" spans="4:11" x14ac:dyDescent="0.2">
      <c r="D1280" s="61"/>
      <c r="E1280" s="94"/>
      <c r="F1280" s="61"/>
      <c r="J1280" s="16"/>
      <c r="K1280" s="16"/>
    </row>
    <row r="1281" spans="4:11" x14ac:dyDescent="0.2">
      <c r="D1281" s="61"/>
      <c r="E1281" s="94"/>
      <c r="F1281" s="61"/>
      <c r="J1281" s="16"/>
      <c r="K1281" s="16"/>
    </row>
    <row r="1282" spans="4:11" x14ac:dyDescent="0.2">
      <c r="D1282" s="61"/>
      <c r="E1282" s="94"/>
      <c r="F1282" s="61"/>
      <c r="J1282" s="16"/>
      <c r="K1282" s="16"/>
    </row>
    <row r="1283" spans="4:11" x14ac:dyDescent="0.2">
      <c r="D1283" s="61"/>
      <c r="E1283" s="94"/>
      <c r="F1283" s="61"/>
      <c r="J1283" s="16"/>
      <c r="K1283" s="16"/>
    </row>
    <row r="1284" spans="4:11" x14ac:dyDescent="0.2">
      <c r="D1284" s="61"/>
      <c r="E1284" s="94"/>
      <c r="F1284" s="61"/>
      <c r="J1284" s="16"/>
      <c r="K1284" s="16"/>
    </row>
    <row r="1285" spans="4:11" x14ac:dyDescent="0.2">
      <c r="D1285" s="61"/>
      <c r="E1285" s="94"/>
      <c r="F1285" s="61"/>
      <c r="J1285" s="16"/>
      <c r="K1285" s="16"/>
    </row>
    <row r="1286" spans="4:11" x14ac:dyDescent="0.2">
      <c r="D1286" s="61"/>
      <c r="E1286" s="94"/>
      <c r="F1286" s="61"/>
      <c r="J1286" s="16"/>
      <c r="K1286" s="16"/>
    </row>
    <row r="1287" spans="4:11" x14ac:dyDescent="0.2">
      <c r="D1287" s="61"/>
      <c r="E1287" s="94"/>
      <c r="F1287" s="61"/>
      <c r="J1287" s="16"/>
      <c r="K1287" s="16"/>
    </row>
    <row r="1288" spans="4:11" x14ac:dyDescent="0.2">
      <c r="D1288" s="61"/>
      <c r="E1288" s="94"/>
      <c r="F1288" s="61"/>
      <c r="J1288" s="16"/>
      <c r="K1288" s="16"/>
    </row>
    <row r="1289" spans="4:11" x14ac:dyDescent="0.2">
      <c r="D1289" s="61"/>
      <c r="E1289" s="94"/>
      <c r="F1289" s="61"/>
      <c r="J1289" s="16"/>
      <c r="K1289" s="16"/>
    </row>
    <row r="1290" spans="4:11" x14ac:dyDescent="0.2">
      <c r="D1290" s="61"/>
      <c r="E1290" s="94"/>
      <c r="F1290" s="61"/>
      <c r="J1290" s="16"/>
      <c r="K1290" s="16"/>
    </row>
    <row r="1291" spans="4:11" x14ac:dyDescent="0.2">
      <c r="D1291" s="61"/>
      <c r="E1291" s="94"/>
      <c r="F1291" s="61"/>
      <c r="J1291" s="16"/>
      <c r="K1291" s="16"/>
    </row>
    <row r="1292" spans="4:11" x14ac:dyDescent="0.2">
      <c r="D1292" s="61"/>
      <c r="E1292" s="94"/>
      <c r="F1292" s="61"/>
      <c r="J1292" s="16"/>
      <c r="K1292" s="16"/>
    </row>
    <row r="1293" spans="4:11" x14ac:dyDescent="0.2">
      <c r="D1293" s="61"/>
      <c r="E1293" s="94"/>
      <c r="F1293" s="61"/>
      <c r="J1293" s="16"/>
      <c r="K1293" s="16"/>
    </row>
    <row r="1294" spans="4:11" x14ac:dyDescent="0.2">
      <c r="D1294" s="61"/>
      <c r="E1294" s="94"/>
      <c r="F1294" s="61"/>
      <c r="J1294" s="16"/>
      <c r="K1294" s="16"/>
    </row>
    <row r="1295" spans="4:11" x14ac:dyDescent="0.2">
      <c r="D1295" s="61"/>
      <c r="E1295" s="94"/>
      <c r="F1295" s="61"/>
      <c r="J1295" s="16"/>
      <c r="K1295" s="16"/>
    </row>
    <row r="1296" spans="4:11" x14ac:dyDescent="0.2">
      <c r="D1296" s="61"/>
      <c r="E1296" s="94"/>
      <c r="F1296" s="61"/>
      <c r="J1296" s="16"/>
      <c r="K1296" s="16"/>
    </row>
    <row r="1297" spans="4:11" x14ac:dyDescent="0.2">
      <c r="D1297" s="61"/>
      <c r="E1297" s="94"/>
      <c r="F1297" s="61"/>
      <c r="J1297" s="16"/>
      <c r="K1297" s="16"/>
    </row>
    <row r="1298" spans="4:11" x14ac:dyDescent="0.2">
      <c r="D1298" s="61"/>
      <c r="E1298" s="94"/>
      <c r="F1298" s="61"/>
      <c r="J1298" s="16"/>
      <c r="K1298" s="16"/>
    </row>
    <row r="1046821" spans="11:11" x14ac:dyDescent="0.2">
      <c r="K1046821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15" type="noConversion"/>
  <pageMargins left="0.75" right="0.75" top="1" bottom="1" header="0.5" footer="0.5"/>
  <pageSetup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2:N1046786"/>
  <sheetViews>
    <sheetView topLeftCell="I1" zoomScale="120" zoomScaleNormal="120" workbookViewId="0">
      <pane ySplit="5" topLeftCell="A6" activePane="bottomLeft" state="frozen"/>
      <selection pane="bottomLeft" activeCell="H21" sqref="H21"/>
    </sheetView>
  </sheetViews>
  <sheetFormatPr defaultColWidth="8.85546875" defaultRowHeight="12.75" x14ac:dyDescent="0.2"/>
  <cols>
    <col min="1" max="1" width="57.85546875" style="18" customWidth="1"/>
    <col min="2" max="2" width="16.85546875" style="18" customWidth="1"/>
    <col min="3" max="3" width="30.42578125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0" style="77" bestFit="1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4" width="10.7109375" style="78" customWidth="1"/>
    <col min="15" max="16384" width="8.85546875" style="18"/>
  </cols>
  <sheetData>
    <row r="2" spans="1:14" x14ac:dyDescent="0.2">
      <c r="A2" s="74" t="s">
        <v>0</v>
      </c>
    </row>
    <row r="3" spans="1:14" ht="13.5" thickBot="1" x14ac:dyDescent="0.25"/>
    <row r="4" spans="1:14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4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4" ht="13.5" thickTop="1" x14ac:dyDescent="0.2">
      <c r="D6" s="61"/>
      <c r="E6" s="94"/>
      <c r="F6" s="61"/>
      <c r="J6" s="16"/>
      <c r="K6" s="16"/>
    </row>
    <row r="7" spans="1:14" ht="12.75" customHeight="1" x14ac:dyDescent="0.2">
      <c r="A7" s="95" t="s">
        <v>175</v>
      </c>
      <c r="B7" s="15"/>
      <c r="C7" s="15"/>
      <c r="D7" s="96"/>
      <c r="E7" s="97"/>
      <c r="F7" s="95"/>
      <c r="J7" s="16"/>
      <c r="K7" s="16"/>
    </row>
    <row r="8" spans="1:14" ht="12.75" customHeight="1" x14ac:dyDescent="0.2">
      <c r="A8" s="15" t="s">
        <v>292</v>
      </c>
      <c r="C8" s="15"/>
      <c r="D8" s="61">
        <v>959796</v>
      </c>
      <c r="E8" s="108">
        <v>23</v>
      </c>
      <c r="F8" s="61"/>
      <c r="J8" s="16"/>
      <c r="K8" s="16"/>
    </row>
    <row r="9" spans="1:14" ht="12.75" customHeight="1" x14ac:dyDescent="0.2">
      <c r="D9" s="61"/>
      <c r="E9" s="94"/>
      <c r="F9" s="61"/>
      <c r="J9" s="16"/>
      <c r="K9" s="16"/>
      <c r="M9" s="95"/>
      <c r="N9" s="107"/>
    </row>
    <row r="10" spans="1:14" s="95" customFormat="1" ht="12.75" customHeight="1" thickBot="1" x14ac:dyDescent="0.25">
      <c r="A10" s="109" t="s">
        <v>292</v>
      </c>
      <c r="B10" s="98"/>
      <c r="C10" s="98"/>
      <c r="D10" s="99">
        <f>SUM(D8:D9)</f>
        <v>959796</v>
      </c>
      <c r="E10" s="100"/>
      <c r="F10" s="99"/>
      <c r="G10" s="98"/>
      <c r="H10" s="101"/>
      <c r="I10" s="102"/>
      <c r="J10" s="103"/>
      <c r="K10" s="103">
        <f>SUM(K8:K9)</f>
        <v>0</v>
      </c>
      <c r="L10" s="104">
        <f>+D10-K10</f>
        <v>959796</v>
      </c>
      <c r="M10" s="18"/>
      <c r="N10" s="78"/>
    </row>
    <row r="11" spans="1:14" ht="13.5" thickTop="1" x14ac:dyDescent="0.2">
      <c r="D11" s="61"/>
      <c r="E11" s="94"/>
      <c r="F11" s="61"/>
      <c r="J11" s="16"/>
      <c r="K11" s="16"/>
    </row>
    <row r="12" spans="1:14" ht="12.75" customHeight="1" x14ac:dyDescent="0.2">
      <c r="A12" s="15" t="s">
        <v>293</v>
      </c>
      <c r="C12" s="15"/>
      <c r="D12" s="61">
        <v>763744</v>
      </c>
      <c r="E12" s="108">
        <v>23</v>
      </c>
      <c r="F12" s="61"/>
      <c r="G12" s="15" t="s">
        <v>294</v>
      </c>
      <c r="H12" s="19" t="s">
        <v>295</v>
      </c>
      <c r="I12" s="76">
        <v>44810</v>
      </c>
      <c r="J12" s="21" t="s">
        <v>296</v>
      </c>
      <c r="K12" s="16">
        <v>51368.4</v>
      </c>
      <c r="M12" s="18">
        <v>10919361</v>
      </c>
      <c r="N12" s="78">
        <v>44820</v>
      </c>
    </row>
    <row r="13" spans="1:14" ht="12.75" customHeight="1" x14ac:dyDescent="0.2">
      <c r="A13" s="15" t="s">
        <v>293</v>
      </c>
      <c r="C13" s="15"/>
      <c r="D13" s="61"/>
      <c r="E13" s="108">
        <v>23</v>
      </c>
      <c r="F13" s="61"/>
      <c r="G13" s="15" t="s">
        <v>294</v>
      </c>
      <c r="H13" s="19" t="s">
        <v>297</v>
      </c>
      <c r="I13" s="76">
        <v>44811</v>
      </c>
      <c r="J13" s="21" t="s">
        <v>298</v>
      </c>
      <c r="K13" s="16">
        <v>71945.11</v>
      </c>
      <c r="M13" s="18">
        <v>10919427</v>
      </c>
      <c r="N13" s="78">
        <v>44820</v>
      </c>
    </row>
    <row r="14" spans="1:14" ht="12.75" customHeight="1" x14ac:dyDescent="0.2">
      <c r="A14" s="15" t="s">
        <v>293</v>
      </c>
      <c r="C14" s="15"/>
      <c r="D14" s="61"/>
      <c r="E14" s="108">
        <v>23</v>
      </c>
      <c r="F14" s="61"/>
      <c r="G14" s="15" t="s">
        <v>294</v>
      </c>
      <c r="H14" s="19" t="s">
        <v>299</v>
      </c>
      <c r="I14" s="76">
        <v>44958</v>
      </c>
      <c r="J14" s="21" t="s">
        <v>300</v>
      </c>
      <c r="K14" s="16">
        <v>40315.75</v>
      </c>
      <c r="M14" s="18">
        <v>11488251</v>
      </c>
      <c r="N14" s="57">
        <v>44974</v>
      </c>
    </row>
    <row r="15" spans="1:14" ht="12.75" customHeight="1" x14ac:dyDescent="0.2">
      <c r="A15" s="15" t="s">
        <v>293</v>
      </c>
      <c r="C15" s="15"/>
      <c r="D15" s="61"/>
      <c r="E15" s="108">
        <v>23</v>
      </c>
      <c r="F15" s="61"/>
      <c r="G15" s="15" t="s">
        <v>816</v>
      </c>
      <c r="H15" s="19" t="s">
        <v>817</v>
      </c>
      <c r="I15" s="76">
        <v>45359</v>
      </c>
      <c r="J15" s="21" t="s">
        <v>818</v>
      </c>
      <c r="K15" s="16">
        <v>74.02</v>
      </c>
      <c r="M15">
        <v>13043230</v>
      </c>
      <c r="N15" s="123">
        <v>45377</v>
      </c>
    </row>
    <row r="16" spans="1:14" ht="12.75" customHeight="1" x14ac:dyDescent="0.2">
      <c r="A16" s="15" t="s">
        <v>293</v>
      </c>
      <c r="C16" s="15"/>
      <c r="D16" s="61"/>
      <c r="E16" s="108">
        <v>23</v>
      </c>
      <c r="F16" s="61"/>
      <c r="G16" s="15" t="s">
        <v>816</v>
      </c>
      <c r="H16" s="19" t="s">
        <v>911</v>
      </c>
      <c r="I16" s="76">
        <v>45454</v>
      </c>
      <c r="J16" s="21" t="s">
        <v>912</v>
      </c>
      <c r="K16" s="16">
        <v>666.18</v>
      </c>
      <c r="M16">
        <v>13425578</v>
      </c>
      <c r="N16" s="123">
        <v>45463</v>
      </c>
    </row>
    <row r="17" spans="1:14" ht="12.75" customHeight="1" x14ac:dyDescent="0.2">
      <c r="A17" s="15" t="s">
        <v>293</v>
      </c>
      <c r="C17" s="15"/>
      <c r="D17" s="61"/>
      <c r="E17" s="108">
        <v>23</v>
      </c>
      <c r="F17" s="61"/>
      <c r="G17" s="15" t="s">
        <v>816</v>
      </c>
      <c r="H17" s="17" t="s">
        <v>1016</v>
      </c>
      <c r="I17" s="76">
        <v>45637</v>
      </c>
      <c r="J17" s="21" t="s">
        <v>1017</v>
      </c>
      <c r="K17" s="16">
        <v>5699.54</v>
      </c>
      <c r="M17" t="s">
        <v>1062</v>
      </c>
      <c r="N17" s="123">
        <v>45642</v>
      </c>
    </row>
    <row r="18" spans="1:14" ht="12.75" customHeight="1" x14ac:dyDescent="0.2">
      <c r="A18" s="15" t="s">
        <v>293</v>
      </c>
      <c r="C18" s="15"/>
      <c r="D18" s="61"/>
      <c r="E18" s="108">
        <v>23</v>
      </c>
      <c r="F18" s="61"/>
      <c r="G18" s="18" t="s">
        <v>816</v>
      </c>
      <c r="H18" s="17" t="s">
        <v>1064</v>
      </c>
      <c r="I18" s="162">
        <v>45679</v>
      </c>
      <c r="J18" s="192" t="s">
        <v>1065</v>
      </c>
      <c r="K18" s="163">
        <v>28524.5</v>
      </c>
      <c r="M18" s="193" t="s">
        <v>1071</v>
      </c>
      <c r="N18" s="123">
        <v>45681</v>
      </c>
    </row>
    <row r="19" spans="1:14" ht="12.75" customHeight="1" x14ac:dyDescent="0.2">
      <c r="A19" s="15"/>
      <c r="C19" s="15"/>
      <c r="D19" s="61"/>
      <c r="E19" s="108"/>
      <c r="F19" s="61"/>
      <c r="J19" s="16"/>
      <c r="K19" s="16"/>
    </row>
    <row r="20" spans="1:14" s="95" customFormat="1" ht="12.75" customHeight="1" thickBot="1" x14ac:dyDescent="0.25">
      <c r="A20" s="109" t="s">
        <v>293</v>
      </c>
      <c r="B20" s="98"/>
      <c r="C20" s="98"/>
      <c r="D20" s="99">
        <f>SUM(D12:D19)</f>
        <v>763744</v>
      </c>
      <c r="E20" s="100"/>
      <c r="F20" s="99"/>
      <c r="G20" s="98"/>
      <c r="H20" s="101"/>
      <c r="I20" s="102"/>
      <c r="J20" s="103"/>
      <c r="K20" s="103">
        <f>SUM(K12:K19)</f>
        <v>198593.5</v>
      </c>
      <c r="L20" s="104">
        <f>+D20-K20</f>
        <v>565150.5</v>
      </c>
      <c r="M20" s="18"/>
      <c r="N20" s="78"/>
    </row>
    <row r="21" spans="1:14" s="95" customFormat="1" ht="12.75" customHeight="1" thickTop="1" x14ac:dyDescent="0.2">
      <c r="D21" s="110"/>
      <c r="E21" s="111"/>
      <c r="F21" s="110"/>
      <c r="H21" s="75"/>
      <c r="I21" s="112"/>
      <c r="J21" s="113"/>
      <c r="K21" s="113"/>
      <c r="L21" s="114"/>
      <c r="M21" s="18"/>
      <c r="N21" s="78"/>
    </row>
    <row r="22" spans="1:14" ht="12.75" customHeight="1" x14ac:dyDescent="0.2">
      <c r="A22" s="15" t="s">
        <v>301</v>
      </c>
      <c r="C22" s="106"/>
      <c r="D22" s="61">
        <v>500000</v>
      </c>
      <c r="E22" s="108">
        <v>23</v>
      </c>
      <c r="F22" s="61"/>
      <c r="J22" s="16"/>
      <c r="K22" s="16"/>
    </row>
    <row r="23" spans="1:14" ht="12.75" customHeight="1" x14ac:dyDescent="0.2">
      <c r="A23" s="15"/>
      <c r="C23" s="106"/>
      <c r="D23" s="61"/>
      <c r="E23" s="108"/>
      <c r="F23" s="61"/>
      <c r="J23" s="16"/>
      <c r="K23" s="16"/>
    </row>
    <row r="24" spans="1:14" s="95" customFormat="1" ht="12.75" customHeight="1" thickBot="1" x14ac:dyDescent="0.25">
      <c r="A24" s="109" t="s">
        <v>301</v>
      </c>
      <c r="B24" s="98"/>
      <c r="C24" s="98"/>
      <c r="D24" s="99">
        <f>SUM(D22:D23)</f>
        <v>500000</v>
      </c>
      <c r="E24" s="100"/>
      <c r="F24" s="99"/>
      <c r="G24" s="98"/>
      <c r="H24" s="101"/>
      <c r="I24" s="102"/>
      <c r="J24" s="103"/>
      <c r="K24" s="103">
        <f>SUM(K22:K23)</f>
        <v>0</v>
      </c>
      <c r="L24" s="104">
        <f>+D24-K24</f>
        <v>500000</v>
      </c>
      <c r="M24" s="18"/>
      <c r="N24" s="78"/>
    </row>
    <row r="25" spans="1:14" ht="12.75" customHeight="1" thickTop="1" x14ac:dyDescent="0.2">
      <c r="A25" s="15"/>
      <c r="C25" s="106"/>
      <c r="D25" s="61"/>
      <c r="E25" s="108"/>
      <c r="F25" s="61"/>
      <c r="J25" s="16"/>
      <c r="K25" s="16"/>
    </row>
    <row r="26" spans="1:14" ht="12.75" customHeight="1" x14ac:dyDescent="0.2">
      <c r="A26" s="15" t="s">
        <v>302</v>
      </c>
      <c r="C26" s="106"/>
      <c r="D26" s="61">
        <v>1003787</v>
      </c>
      <c r="E26" s="108">
        <v>23</v>
      </c>
      <c r="F26" s="61"/>
      <c r="J26" s="16"/>
      <c r="K26" s="16"/>
    </row>
    <row r="27" spans="1:14" ht="12.75" customHeight="1" x14ac:dyDescent="0.2">
      <c r="A27" s="15"/>
      <c r="C27" s="106"/>
      <c r="D27" s="61"/>
      <c r="E27" s="108"/>
      <c r="F27" s="61"/>
      <c r="J27" s="16"/>
      <c r="K27" s="16"/>
    </row>
    <row r="28" spans="1:14" s="95" customFormat="1" ht="12.75" customHeight="1" thickBot="1" x14ac:dyDescent="0.25">
      <c r="A28" s="109" t="s">
        <v>302</v>
      </c>
      <c r="B28" s="98"/>
      <c r="C28" s="98"/>
      <c r="D28" s="99">
        <f>SUM(D26:D27)</f>
        <v>1003787</v>
      </c>
      <c r="E28" s="100"/>
      <c r="F28" s="99"/>
      <c r="G28" s="98"/>
      <c r="H28" s="101"/>
      <c r="I28" s="102"/>
      <c r="J28" s="103"/>
      <c r="K28" s="103">
        <f>SUM(K26:K27)</f>
        <v>0</v>
      </c>
      <c r="L28" s="104">
        <f>+D28-K28</f>
        <v>1003787</v>
      </c>
      <c r="M28" s="18"/>
      <c r="N28" s="78"/>
    </row>
    <row r="29" spans="1:14" ht="13.5" thickTop="1" x14ac:dyDescent="0.2">
      <c r="D29" s="61"/>
      <c r="E29" s="94"/>
      <c r="F29" s="61"/>
      <c r="J29" s="16"/>
      <c r="K29" s="16"/>
    </row>
    <row r="30" spans="1:14" s="95" customFormat="1" ht="12.75" customHeight="1" thickBot="1" x14ac:dyDescent="0.25">
      <c r="A30" s="98" t="s">
        <v>303</v>
      </c>
      <c r="B30" s="98"/>
      <c r="C30" s="98"/>
      <c r="D30" s="99">
        <f>D10+D20+D24+D28</f>
        <v>3227327</v>
      </c>
      <c r="E30" s="100"/>
      <c r="F30" s="99"/>
      <c r="G30" s="98"/>
      <c r="H30" s="101"/>
      <c r="I30" s="102"/>
      <c r="J30" s="103"/>
      <c r="K30" s="99">
        <f>K10+K20+K24+K28</f>
        <v>198593.5</v>
      </c>
      <c r="L30" s="99">
        <f>L10+L20+L24+L28</f>
        <v>3028733.5</v>
      </c>
      <c r="M30" s="18"/>
      <c r="N30" s="78"/>
    </row>
    <row r="31" spans="1:14" ht="13.5" thickTop="1" x14ac:dyDescent="0.2">
      <c r="D31" s="61"/>
      <c r="E31" s="94"/>
      <c r="F31" s="61"/>
      <c r="J31" s="16"/>
      <c r="K31" s="16"/>
    </row>
    <row r="32" spans="1:14" x14ac:dyDescent="0.2">
      <c r="D32" s="61"/>
      <c r="E32" s="94"/>
      <c r="F32" s="61"/>
      <c r="J32" s="16"/>
      <c r="K32" s="16"/>
    </row>
    <row r="33" spans="1:11" x14ac:dyDescent="0.2">
      <c r="A33" s="15" t="s">
        <v>292</v>
      </c>
      <c r="D33" s="61"/>
      <c r="E33" s="94"/>
      <c r="F33" s="61"/>
      <c r="J33" s="16"/>
      <c r="K33" s="16"/>
    </row>
    <row r="34" spans="1:11" x14ac:dyDescent="0.2">
      <c r="A34" s="15" t="s">
        <v>293</v>
      </c>
      <c r="D34" s="61"/>
      <c r="E34" s="94"/>
      <c r="F34" s="61"/>
      <c r="J34" s="16"/>
      <c r="K34" s="16"/>
    </row>
    <row r="35" spans="1:11" x14ac:dyDescent="0.2">
      <c r="A35" s="15" t="s">
        <v>301</v>
      </c>
      <c r="D35" s="61"/>
      <c r="E35" s="94"/>
      <c r="F35" s="61"/>
      <c r="J35" s="16"/>
      <c r="K35" s="16"/>
    </row>
    <row r="36" spans="1:11" x14ac:dyDescent="0.2">
      <c r="A36" s="15" t="s">
        <v>302</v>
      </c>
      <c r="D36" s="61"/>
      <c r="E36" s="94"/>
      <c r="F36" s="61"/>
      <c r="J36" s="16"/>
      <c r="K36" s="16"/>
    </row>
    <row r="37" spans="1:11" x14ac:dyDescent="0.2">
      <c r="D37" s="61"/>
      <c r="E37" s="94"/>
      <c r="F37" s="61"/>
      <c r="J37" s="16"/>
      <c r="K37" s="16"/>
    </row>
    <row r="38" spans="1:11" x14ac:dyDescent="0.2">
      <c r="D38" s="61"/>
      <c r="E38" s="94"/>
      <c r="F38" s="61"/>
      <c r="J38" s="16"/>
      <c r="K38" s="16"/>
    </row>
    <row r="39" spans="1:11" x14ac:dyDescent="0.2">
      <c r="D39" s="61"/>
      <c r="E39" s="94"/>
      <c r="F39" s="61"/>
      <c r="J39" s="16"/>
      <c r="K39" s="16"/>
    </row>
    <row r="40" spans="1:11" x14ac:dyDescent="0.2">
      <c r="D40" s="61"/>
      <c r="E40" s="94"/>
      <c r="F40" s="61"/>
      <c r="J40" s="16"/>
      <c r="K40" s="16"/>
    </row>
    <row r="41" spans="1:11" x14ac:dyDescent="0.2">
      <c r="D41" s="61"/>
      <c r="E41" s="94"/>
      <c r="F41" s="61"/>
      <c r="J41" s="16"/>
      <c r="K41" s="16"/>
    </row>
    <row r="42" spans="1:11" x14ac:dyDescent="0.2">
      <c r="D42" s="61"/>
      <c r="E42" s="94"/>
      <c r="F42" s="61"/>
      <c r="J42" s="16"/>
      <c r="K42" s="16"/>
    </row>
    <row r="43" spans="1:11" x14ac:dyDescent="0.2">
      <c r="D43" s="61"/>
      <c r="E43" s="94"/>
      <c r="F43" s="61"/>
      <c r="J43" s="16"/>
      <c r="K43" s="16"/>
    </row>
    <row r="44" spans="1:11" x14ac:dyDescent="0.2">
      <c r="D44" s="61"/>
      <c r="E44" s="94"/>
      <c r="F44" s="61"/>
      <c r="J44" s="16"/>
      <c r="K44" s="16"/>
    </row>
    <row r="45" spans="1:11" x14ac:dyDescent="0.2">
      <c r="D45" s="61"/>
      <c r="E45" s="94"/>
      <c r="F45" s="61"/>
      <c r="J45" s="16"/>
      <c r="K45" s="16"/>
    </row>
    <row r="46" spans="1:11" x14ac:dyDescent="0.2">
      <c r="D46" s="61"/>
      <c r="E46" s="94"/>
      <c r="F46" s="61"/>
      <c r="J46" s="16"/>
      <c r="K46" s="16"/>
    </row>
    <row r="47" spans="1:11" x14ac:dyDescent="0.2">
      <c r="D47" s="61"/>
      <c r="E47" s="94"/>
      <c r="F47" s="61"/>
      <c r="J47" s="16"/>
      <c r="K47" s="16"/>
    </row>
    <row r="48" spans="1:11" x14ac:dyDescent="0.2">
      <c r="D48" s="61"/>
      <c r="E48" s="94"/>
      <c r="F48" s="61"/>
      <c r="J48" s="16"/>
      <c r="K48" s="16"/>
    </row>
    <row r="49" spans="4:11" x14ac:dyDescent="0.2">
      <c r="D49" s="61"/>
      <c r="E49" s="94"/>
      <c r="F49" s="61"/>
      <c r="J49" s="16"/>
      <c r="K49" s="16"/>
    </row>
    <row r="50" spans="4:11" x14ac:dyDescent="0.2">
      <c r="D50" s="61"/>
      <c r="E50" s="94"/>
      <c r="F50" s="61"/>
      <c r="J50" s="16"/>
      <c r="K50" s="16"/>
    </row>
    <row r="51" spans="4:11" x14ac:dyDescent="0.2">
      <c r="D51" s="61"/>
      <c r="E51" s="94"/>
      <c r="F51" s="61"/>
      <c r="J51" s="16"/>
      <c r="K51" s="16"/>
    </row>
    <row r="52" spans="4:11" x14ac:dyDescent="0.2">
      <c r="D52" s="61"/>
      <c r="E52" s="94"/>
      <c r="F52" s="61"/>
      <c r="J52" s="16"/>
      <c r="K52" s="16"/>
    </row>
    <row r="53" spans="4:11" x14ac:dyDescent="0.2">
      <c r="D53" s="61"/>
      <c r="E53" s="94"/>
      <c r="F53" s="61"/>
      <c r="J53" s="16"/>
      <c r="K53" s="16"/>
    </row>
    <row r="54" spans="4:11" x14ac:dyDescent="0.2">
      <c r="D54" s="61"/>
      <c r="E54" s="94"/>
      <c r="F54" s="61"/>
      <c r="J54" s="16"/>
      <c r="K54" s="16"/>
    </row>
    <row r="55" spans="4:11" x14ac:dyDescent="0.2">
      <c r="D55" s="61"/>
      <c r="E55" s="94"/>
      <c r="F55" s="61"/>
      <c r="J55" s="16"/>
      <c r="K55" s="16"/>
    </row>
    <row r="56" spans="4:11" x14ac:dyDescent="0.2">
      <c r="D56" s="61"/>
      <c r="E56" s="94"/>
      <c r="F56" s="61"/>
      <c r="J56" s="16"/>
      <c r="K56" s="16"/>
    </row>
    <row r="57" spans="4:11" x14ac:dyDescent="0.2">
      <c r="D57" s="61"/>
      <c r="E57" s="94"/>
      <c r="F57" s="61"/>
      <c r="J57" s="16"/>
      <c r="K57" s="16"/>
    </row>
    <row r="58" spans="4:11" x14ac:dyDescent="0.2">
      <c r="D58" s="61"/>
      <c r="E58" s="94"/>
      <c r="F58" s="61"/>
      <c r="J58" s="16"/>
      <c r="K58" s="16"/>
    </row>
    <row r="59" spans="4:11" x14ac:dyDescent="0.2">
      <c r="D59" s="61"/>
      <c r="E59" s="94"/>
      <c r="F59" s="61"/>
      <c r="J59" s="16"/>
      <c r="K59" s="16"/>
    </row>
    <row r="60" spans="4:11" x14ac:dyDescent="0.2">
      <c r="D60" s="61"/>
      <c r="E60" s="94"/>
      <c r="F60" s="61"/>
      <c r="J60" s="16"/>
      <c r="K60" s="16"/>
    </row>
    <row r="61" spans="4:11" x14ac:dyDescent="0.2">
      <c r="D61" s="61"/>
      <c r="E61" s="94"/>
      <c r="F61" s="61"/>
      <c r="J61" s="16"/>
      <c r="K61" s="16"/>
    </row>
    <row r="62" spans="4:11" x14ac:dyDescent="0.2">
      <c r="D62" s="61"/>
      <c r="E62" s="94"/>
      <c r="F62" s="61"/>
      <c r="J62" s="16"/>
      <c r="K62" s="16"/>
    </row>
    <row r="63" spans="4:11" x14ac:dyDescent="0.2">
      <c r="D63" s="61"/>
      <c r="E63" s="94"/>
      <c r="F63" s="61"/>
      <c r="J63" s="16"/>
      <c r="K63" s="16"/>
    </row>
    <row r="64" spans="4:11" x14ac:dyDescent="0.2">
      <c r="D64" s="61"/>
      <c r="E64" s="94"/>
      <c r="F64" s="61"/>
      <c r="J64" s="16"/>
      <c r="K64" s="16"/>
    </row>
    <row r="65" spans="4:11" x14ac:dyDescent="0.2">
      <c r="D65" s="61"/>
      <c r="E65" s="94"/>
      <c r="F65" s="61"/>
      <c r="J65" s="16"/>
      <c r="K65" s="16"/>
    </row>
    <row r="66" spans="4:11" x14ac:dyDescent="0.2">
      <c r="D66" s="61"/>
      <c r="E66" s="94"/>
      <c r="F66" s="61"/>
      <c r="J66" s="16"/>
      <c r="K66" s="16"/>
    </row>
    <row r="67" spans="4:11" x14ac:dyDescent="0.2">
      <c r="D67" s="61"/>
      <c r="E67" s="94"/>
      <c r="F67" s="61"/>
      <c r="J67" s="16"/>
      <c r="K67" s="16"/>
    </row>
    <row r="68" spans="4:11" x14ac:dyDescent="0.2">
      <c r="D68" s="61"/>
      <c r="E68" s="94"/>
      <c r="F68" s="61"/>
      <c r="J68" s="16"/>
      <c r="K68" s="16"/>
    </row>
    <row r="69" spans="4:11" x14ac:dyDescent="0.2">
      <c r="D69" s="61"/>
      <c r="E69" s="94"/>
      <c r="F69" s="61"/>
      <c r="J69" s="16"/>
      <c r="K69" s="16"/>
    </row>
    <row r="70" spans="4:11" x14ac:dyDescent="0.2">
      <c r="D70" s="61"/>
      <c r="E70" s="94"/>
      <c r="F70" s="61"/>
      <c r="J70" s="16"/>
      <c r="K70" s="16"/>
    </row>
    <row r="71" spans="4:11" x14ac:dyDescent="0.2">
      <c r="D71" s="61"/>
      <c r="E71" s="94"/>
      <c r="F71" s="61"/>
      <c r="J71" s="16"/>
      <c r="K71" s="16"/>
    </row>
    <row r="72" spans="4:11" x14ac:dyDescent="0.2">
      <c r="D72" s="61"/>
      <c r="E72" s="94"/>
      <c r="F72" s="61"/>
      <c r="J72" s="16"/>
      <c r="K72" s="16"/>
    </row>
    <row r="73" spans="4:11" x14ac:dyDescent="0.2">
      <c r="D73" s="61"/>
      <c r="E73" s="94"/>
      <c r="F73" s="61"/>
      <c r="J73" s="16"/>
      <c r="K73" s="16"/>
    </row>
    <row r="74" spans="4:11" x14ac:dyDescent="0.2">
      <c r="D74" s="61"/>
      <c r="E74" s="94"/>
      <c r="F74" s="61"/>
      <c r="J74" s="16"/>
      <c r="K74" s="16"/>
    </row>
    <row r="75" spans="4:11" x14ac:dyDescent="0.2">
      <c r="D75" s="61"/>
      <c r="E75" s="94"/>
      <c r="F75" s="61"/>
      <c r="J75" s="16"/>
      <c r="K75" s="16"/>
    </row>
    <row r="76" spans="4:11" x14ac:dyDescent="0.2">
      <c r="D76" s="61"/>
      <c r="E76" s="94"/>
      <c r="F76" s="61"/>
      <c r="J76" s="16"/>
      <c r="K76" s="16"/>
    </row>
    <row r="77" spans="4:11" x14ac:dyDescent="0.2">
      <c r="D77" s="61"/>
      <c r="E77" s="94"/>
      <c r="F77" s="61"/>
      <c r="J77" s="16"/>
      <c r="K77" s="16"/>
    </row>
    <row r="78" spans="4:11" x14ac:dyDescent="0.2">
      <c r="D78" s="61"/>
      <c r="E78" s="94"/>
      <c r="F78" s="61"/>
      <c r="J78" s="16"/>
      <c r="K78" s="16"/>
    </row>
    <row r="79" spans="4:11" x14ac:dyDescent="0.2">
      <c r="D79" s="61"/>
      <c r="E79" s="94"/>
      <c r="F79" s="61"/>
      <c r="J79" s="16"/>
      <c r="K79" s="16"/>
    </row>
    <row r="80" spans="4:11" x14ac:dyDescent="0.2">
      <c r="D80" s="61"/>
      <c r="E80" s="94"/>
      <c r="F80" s="61"/>
      <c r="J80" s="16"/>
      <c r="K80" s="16"/>
    </row>
    <row r="81" spans="4:11" x14ac:dyDescent="0.2">
      <c r="D81" s="61"/>
      <c r="E81" s="94"/>
      <c r="F81" s="61"/>
      <c r="J81" s="16"/>
      <c r="K81" s="16"/>
    </row>
    <row r="82" spans="4:11" x14ac:dyDescent="0.2">
      <c r="D82" s="61"/>
      <c r="E82" s="94"/>
      <c r="F82" s="61"/>
      <c r="J82" s="16"/>
      <c r="K82" s="16"/>
    </row>
    <row r="83" spans="4:11" x14ac:dyDescent="0.2">
      <c r="D83" s="61"/>
      <c r="E83" s="94"/>
      <c r="F83" s="61"/>
      <c r="J83" s="16"/>
      <c r="K83" s="16"/>
    </row>
    <row r="84" spans="4:11" x14ac:dyDescent="0.2">
      <c r="D84" s="61"/>
      <c r="E84" s="94"/>
      <c r="F84" s="61"/>
      <c r="J84" s="16"/>
      <c r="K84" s="16"/>
    </row>
    <row r="85" spans="4:11" x14ac:dyDescent="0.2">
      <c r="D85" s="61"/>
      <c r="E85" s="94"/>
      <c r="F85" s="61"/>
      <c r="J85" s="16"/>
      <c r="K85" s="16"/>
    </row>
    <row r="86" spans="4:11" x14ac:dyDescent="0.2">
      <c r="D86" s="61"/>
      <c r="E86" s="94"/>
      <c r="F86" s="61"/>
      <c r="J86" s="16"/>
      <c r="K86" s="16"/>
    </row>
    <row r="87" spans="4:11" x14ac:dyDescent="0.2">
      <c r="D87" s="61"/>
      <c r="E87" s="94"/>
      <c r="F87" s="61"/>
      <c r="J87" s="16"/>
      <c r="K87" s="16"/>
    </row>
    <row r="88" spans="4:11" x14ac:dyDescent="0.2">
      <c r="D88" s="61"/>
      <c r="E88" s="94"/>
      <c r="F88" s="61"/>
      <c r="J88" s="16"/>
      <c r="K88" s="16"/>
    </row>
    <row r="89" spans="4:11" x14ac:dyDescent="0.2">
      <c r="D89" s="61"/>
      <c r="E89" s="94"/>
      <c r="F89" s="61"/>
      <c r="J89" s="16"/>
      <c r="K89" s="16"/>
    </row>
    <row r="90" spans="4:11" x14ac:dyDescent="0.2">
      <c r="D90" s="61"/>
      <c r="E90" s="94"/>
      <c r="F90" s="61"/>
      <c r="J90" s="16"/>
      <c r="K90" s="16"/>
    </row>
    <row r="91" spans="4:11" x14ac:dyDescent="0.2">
      <c r="D91" s="61"/>
      <c r="E91" s="94"/>
      <c r="F91" s="61"/>
      <c r="J91" s="16"/>
      <c r="K91" s="16"/>
    </row>
    <row r="92" spans="4:11" x14ac:dyDescent="0.2">
      <c r="D92" s="61"/>
      <c r="E92" s="94"/>
      <c r="F92" s="61"/>
      <c r="J92" s="16"/>
      <c r="K92" s="16"/>
    </row>
    <row r="93" spans="4:11" x14ac:dyDescent="0.2">
      <c r="D93" s="61"/>
      <c r="E93" s="94"/>
      <c r="F93" s="61"/>
      <c r="J93" s="16"/>
      <c r="K93" s="16"/>
    </row>
    <row r="94" spans="4:11" x14ac:dyDescent="0.2">
      <c r="D94" s="61"/>
      <c r="E94" s="94"/>
      <c r="F94" s="61"/>
      <c r="J94" s="16"/>
      <c r="K94" s="16"/>
    </row>
    <row r="95" spans="4:11" x14ac:dyDescent="0.2">
      <c r="D95" s="61"/>
      <c r="E95" s="94"/>
      <c r="F95" s="61"/>
      <c r="J95" s="16"/>
      <c r="K95" s="16"/>
    </row>
    <row r="96" spans="4:11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251" spans="4:11" x14ac:dyDescent="0.2">
      <c r="D1251" s="61"/>
      <c r="E1251" s="94"/>
      <c r="F1251" s="61"/>
      <c r="J1251" s="16"/>
      <c r="K1251" s="16"/>
    </row>
    <row r="1252" spans="4:11" x14ac:dyDescent="0.2">
      <c r="D1252" s="61"/>
      <c r="E1252" s="94"/>
      <c r="F1252" s="61"/>
      <c r="J1252" s="16"/>
      <c r="K1252" s="16"/>
    </row>
    <row r="1253" spans="4:11" x14ac:dyDescent="0.2">
      <c r="D1253" s="61"/>
      <c r="E1253" s="94"/>
      <c r="F1253" s="61"/>
      <c r="J1253" s="16"/>
      <c r="K1253" s="16"/>
    </row>
    <row r="1254" spans="4:11" x14ac:dyDescent="0.2">
      <c r="D1254" s="61"/>
      <c r="E1254" s="94"/>
      <c r="F1254" s="61"/>
      <c r="J1254" s="16"/>
      <c r="K1254" s="16"/>
    </row>
    <row r="1255" spans="4:11" x14ac:dyDescent="0.2">
      <c r="D1255" s="61"/>
      <c r="E1255" s="94"/>
      <c r="F1255" s="61"/>
      <c r="J1255" s="16"/>
      <c r="K1255" s="16"/>
    </row>
    <row r="1256" spans="4:11" x14ac:dyDescent="0.2">
      <c r="D1256" s="61"/>
      <c r="E1256" s="94"/>
      <c r="F1256" s="61"/>
      <c r="J1256" s="16"/>
      <c r="K1256" s="16"/>
    </row>
    <row r="1257" spans="4:11" x14ac:dyDescent="0.2">
      <c r="D1257" s="61"/>
      <c r="E1257" s="94"/>
      <c r="F1257" s="61"/>
      <c r="J1257" s="16"/>
      <c r="K1257" s="16"/>
    </row>
    <row r="1258" spans="4:11" x14ac:dyDescent="0.2">
      <c r="D1258" s="61"/>
      <c r="E1258" s="94"/>
      <c r="F1258" s="61"/>
      <c r="J1258" s="16"/>
      <c r="K1258" s="16"/>
    </row>
    <row r="1259" spans="4:11" x14ac:dyDescent="0.2">
      <c r="D1259" s="61"/>
      <c r="E1259" s="94"/>
      <c r="F1259" s="61"/>
      <c r="J1259" s="16"/>
      <c r="K1259" s="16"/>
    </row>
    <row r="1260" spans="4:11" x14ac:dyDescent="0.2">
      <c r="D1260" s="61"/>
      <c r="E1260" s="94"/>
      <c r="F1260" s="61"/>
      <c r="J1260" s="16"/>
      <c r="K1260" s="16"/>
    </row>
    <row r="1261" spans="4:11" x14ac:dyDescent="0.2">
      <c r="D1261" s="61"/>
      <c r="E1261" s="94"/>
      <c r="F1261" s="61"/>
      <c r="J1261" s="16"/>
      <c r="K1261" s="16"/>
    </row>
    <row r="1262" spans="4:11" x14ac:dyDescent="0.2">
      <c r="D1262" s="61"/>
      <c r="E1262" s="94"/>
      <c r="F1262" s="61"/>
      <c r="J1262" s="16"/>
      <c r="K1262" s="16"/>
    </row>
    <row r="1263" spans="4:11" x14ac:dyDescent="0.2">
      <c r="D1263" s="61"/>
      <c r="E1263" s="94"/>
      <c r="F1263" s="61"/>
      <c r="J1263" s="16"/>
      <c r="K1263" s="16"/>
    </row>
    <row r="1046786" spans="11:11" x14ac:dyDescent="0.2">
      <c r="K1046786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15" type="noConversion"/>
  <pageMargins left="0.75" right="0.75" top="1" bottom="1" header="0.5" footer="0.5"/>
  <pageSetup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2:N1046796"/>
  <sheetViews>
    <sheetView topLeftCell="D16" zoomScale="118" zoomScaleNormal="118" workbookViewId="0">
      <selection activeCell="K29" sqref="K29:K32"/>
    </sheetView>
  </sheetViews>
  <sheetFormatPr defaultColWidth="8.85546875" defaultRowHeight="12.75" x14ac:dyDescent="0.2"/>
  <cols>
    <col min="1" max="1" width="55.42578125" style="18" customWidth="1"/>
    <col min="2" max="2" width="17.85546875" style="18" customWidth="1"/>
    <col min="3" max="3" width="30.140625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1.7109375" style="77" bestFit="1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4" width="10.5703125" style="18" bestFit="1" customWidth="1"/>
    <col min="15" max="15" width="8.85546875" style="18"/>
    <col min="16" max="16" width="13.28515625" style="18" customWidth="1"/>
    <col min="17" max="16384" width="8.85546875" style="18"/>
  </cols>
  <sheetData>
    <row r="2" spans="1:14" x14ac:dyDescent="0.2">
      <c r="A2" s="74" t="s">
        <v>0</v>
      </c>
    </row>
    <row r="3" spans="1:14" ht="13.5" thickBot="1" x14ac:dyDescent="0.25"/>
    <row r="4" spans="1:14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4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4" ht="13.5" thickTop="1" x14ac:dyDescent="0.2">
      <c r="D6" s="61"/>
      <c r="E6" s="94"/>
      <c r="F6" s="61"/>
      <c r="J6" s="16"/>
      <c r="K6" s="16"/>
    </row>
    <row r="7" spans="1:14" ht="12.75" customHeight="1" x14ac:dyDescent="0.2">
      <c r="A7" s="95" t="s">
        <v>175</v>
      </c>
      <c r="B7" s="15"/>
      <c r="C7" s="15"/>
      <c r="D7" s="96"/>
      <c r="E7" s="97"/>
      <c r="F7" s="95"/>
      <c r="J7" s="16"/>
      <c r="K7" s="16"/>
    </row>
    <row r="8" spans="1:14" ht="12.75" customHeight="1" x14ac:dyDescent="0.2">
      <c r="A8" s="15" t="s">
        <v>304</v>
      </c>
      <c r="C8" s="15"/>
      <c r="D8" s="61">
        <v>3000000</v>
      </c>
      <c r="E8" s="108">
        <v>23</v>
      </c>
      <c r="F8" s="61"/>
      <c r="G8" s="15" t="s">
        <v>305</v>
      </c>
      <c r="H8" s="19" t="s">
        <v>306</v>
      </c>
      <c r="I8" s="76">
        <v>44840</v>
      </c>
      <c r="J8" s="21" t="s">
        <v>307</v>
      </c>
      <c r="K8" s="16">
        <v>14072.4</v>
      </c>
      <c r="M8" s="18">
        <v>11268240</v>
      </c>
      <c r="N8" s="57">
        <v>44908</v>
      </c>
    </row>
    <row r="9" spans="1:14" ht="12.75" customHeight="1" x14ac:dyDescent="0.2">
      <c r="A9" s="15" t="s">
        <v>308</v>
      </c>
      <c r="C9" s="15"/>
      <c r="D9" s="61">
        <v>1806280</v>
      </c>
      <c r="E9" s="108">
        <v>23</v>
      </c>
      <c r="F9" s="61"/>
      <c r="G9" s="15" t="s">
        <v>305</v>
      </c>
      <c r="H9" s="19" t="s">
        <v>309</v>
      </c>
      <c r="I9" s="76">
        <v>44879</v>
      </c>
      <c r="J9" s="16" t="s">
        <v>310</v>
      </c>
      <c r="K9" s="16">
        <v>12192.44</v>
      </c>
      <c r="M9" s="18">
        <v>11268240</v>
      </c>
      <c r="N9" s="57">
        <v>44908</v>
      </c>
    </row>
    <row r="10" spans="1:14" ht="12.75" customHeight="1" x14ac:dyDescent="0.2">
      <c r="A10" s="15" t="s">
        <v>311</v>
      </c>
      <c r="C10" s="106"/>
      <c r="D10" s="61">
        <v>1000000</v>
      </c>
      <c r="E10" s="108">
        <v>23</v>
      </c>
      <c r="F10" s="61"/>
      <c r="G10" s="15" t="s">
        <v>305</v>
      </c>
      <c r="H10" s="19" t="s">
        <v>312</v>
      </c>
      <c r="I10" s="76">
        <v>44931</v>
      </c>
      <c r="J10" s="16" t="s">
        <v>313</v>
      </c>
      <c r="K10" s="16">
        <v>34606.6</v>
      </c>
      <c r="M10" s="18">
        <v>11460080</v>
      </c>
      <c r="N10" s="57">
        <v>44967</v>
      </c>
    </row>
    <row r="11" spans="1:14" ht="12.75" customHeight="1" x14ac:dyDescent="0.2">
      <c r="A11" s="15" t="s">
        <v>304</v>
      </c>
      <c r="C11" s="106"/>
      <c r="D11" s="61"/>
      <c r="E11" s="108">
        <v>23</v>
      </c>
      <c r="F11" s="61"/>
      <c r="G11" s="15" t="s">
        <v>305</v>
      </c>
      <c r="H11" s="19" t="s">
        <v>314</v>
      </c>
      <c r="I11" s="76">
        <v>45000</v>
      </c>
      <c r="J11" s="16" t="s">
        <v>315</v>
      </c>
      <c r="K11" s="16">
        <v>15646.5</v>
      </c>
      <c r="M11" s="18">
        <v>11871337</v>
      </c>
      <c r="N11" s="57">
        <v>45070</v>
      </c>
    </row>
    <row r="12" spans="1:14" ht="12.75" customHeight="1" x14ac:dyDescent="0.2">
      <c r="A12" s="15" t="s">
        <v>316</v>
      </c>
      <c r="C12" s="106"/>
      <c r="D12" s="61"/>
      <c r="E12" s="108">
        <v>23</v>
      </c>
      <c r="F12" s="61"/>
      <c r="G12" s="15" t="s">
        <v>305</v>
      </c>
      <c r="H12" s="19" t="s">
        <v>317</v>
      </c>
      <c r="I12" s="76">
        <v>45050</v>
      </c>
      <c r="J12" s="16" t="s">
        <v>318</v>
      </c>
      <c r="K12" s="16">
        <v>79173.759999999995</v>
      </c>
      <c r="M12" s="18">
        <v>11871337</v>
      </c>
      <c r="N12" s="57">
        <v>45070</v>
      </c>
    </row>
    <row r="13" spans="1:14" ht="12.75" customHeight="1" x14ac:dyDescent="0.2">
      <c r="A13" s="15" t="s">
        <v>316</v>
      </c>
      <c r="C13" s="106"/>
      <c r="D13" s="61"/>
      <c r="E13" s="108">
        <v>23</v>
      </c>
      <c r="F13" s="61"/>
      <c r="G13" s="15" t="s">
        <v>305</v>
      </c>
      <c r="H13" s="19" t="s">
        <v>319</v>
      </c>
      <c r="I13" s="76">
        <v>45084</v>
      </c>
      <c r="J13" s="16" t="s">
        <v>320</v>
      </c>
      <c r="K13" s="16">
        <v>43461.47</v>
      </c>
      <c r="M13" s="18">
        <v>11980666</v>
      </c>
      <c r="N13" s="57">
        <v>45097</v>
      </c>
    </row>
    <row r="14" spans="1:14" ht="12.75" customHeight="1" x14ac:dyDescent="0.2">
      <c r="A14" s="15" t="s">
        <v>316</v>
      </c>
      <c r="C14" s="106"/>
      <c r="D14" s="61"/>
      <c r="E14" s="108">
        <v>23</v>
      </c>
      <c r="F14" s="61"/>
      <c r="G14" s="15" t="s">
        <v>305</v>
      </c>
      <c r="H14" s="19" t="s">
        <v>321</v>
      </c>
      <c r="I14" s="76">
        <v>45113</v>
      </c>
      <c r="J14" s="16" t="s">
        <v>322</v>
      </c>
      <c r="K14" s="16">
        <v>291443</v>
      </c>
      <c r="M14">
        <v>12106972</v>
      </c>
      <c r="N14" s="123">
        <v>45133</v>
      </c>
    </row>
    <row r="15" spans="1:14" ht="12.75" customHeight="1" x14ac:dyDescent="0.2">
      <c r="A15" s="15" t="s">
        <v>316</v>
      </c>
      <c r="C15" s="106"/>
      <c r="D15" s="61"/>
      <c r="E15" s="108">
        <v>23</v>
      </c>
      <c r="F15" s="61"/>
      <c r="G15" s="15" t="s">
        <v>305</v>
      </c>
      <c r="H15" s="19" t="s">
        <v>323</v>
      </c>
      <c r="I15" s="76">
        <v>45145</v>
      </c>
      <c r="J15" s="21" t="s">
        <v>324</v>
      </c>
      <c r="K15" s="16">
        <v>35208.42</v>
      </c>
      <c r="M15">
        <v>12248061</v>
      </c>
      <c r="N15" s="123">
        <v>45167</v>
      </c>
    </row>
    <row r="16" spans="1:14" ht="12.75" customHeight="1" x14ac:dyDescent="0.2">
      <c r="A16" s="15" t="s">
        <v>316</v>
      </c>
      <c r="C16" s="106"/>
      <c r="D16" s="61"/>
      <c r="E16" s="108">
        <v>23</v>
      </c>
      <c r="F16" s="61"/>
      <c r="G16" s="15" t="s">
        <v>305</v>
      </c>
      <c r="H16" s="19" t="s">
        <v>325</v>
      </c>
      <c r="I16" s="76">
        <v>45160</v>
      </c>
      <c r="J16" s="21" t="s">
        <v>326</v>
      </c>
      <c r="K16" s="16">
        <v>177355.5</v>
      </c>
      <c r="M16">
        <v>12720824</v>
      </c>
      <c r="N16" s="123">
        <v>45279</v>
      </c>
    </row>
    <row r="17" spans="1:14" ht="12.75" customHeight="1" x14ac:dyDescent="0.2">
      <c r="A17" s="15" t="s">
        <v>316</v>
      </c>
      <c r="C17" s="106"/>
      <c r="D17" s="61"/>
      <c r="E17" s="108">
        <v>23</v>
      </c>
      <c r="F17" s="61"/>
      <c r="G17" s="15" t="s">
        <v>305</v>
      </c>
      <c r="H17" s="19" t="s">
        <v>327</v>
      </c>
      <c r="I17" s="76">
        <v>45176</v>
      </c>
      <c r="J17" s="21" t="s">
        <v>328</v>
      </c>
      <c r="K17" s="16">
        <v>83899.13</v>
      </c>
      <c r="M17">
        <v>12720824</v>
      </c>
      <c r="N17" s="123">
        <v>45279</v>
      </c>
    </row>
    <row r="18" spans="1:14" ht="12.75" customHeight="1" x14ac:dyDescent="0.2">
      <c r="A18" s="15" t="s">
        <v>316</v>
      </c>
      <c r="C18" s="106"/>
      <c r="D18" s="61"/>
      <c r="E18" s="108">
        <v>23</v>
      </c>
      <c r="F18" s="61"/>
      <c r="G18" s="15" t="s">
        <v>329</v>
      </c>
      <c r="H18" s="19" t="s">
        <v>330</v>
      </c>
      <c r="I18" s="76">
        <v>45196</v>
      </c>
      <c r="J18" s="21" t="s">
        <v>331</v>
      </c>
      <c r="K18" s="16">
        <v>179650.75</v>
      </c>
      <c r="M18">
        <v>12720824</v>
      </c>
      <c r="N18" s="123">
        <v>45279</v>
      </c>
    </row>
    <row r="19" spans="1:14" ht="12.75" customHeight="1" x14ac:dyDescent="0.2">
      <c r="A19" s="15" t="s">
        <v>316</v>
      </c>
      <c r="C19" s="106"/>
      <c r="D19" s="61"/>
      <c r="E19" s="108">
        <v>23</v>
      </c>
      <c r="F19" s="61"/>
      <c r="G19" s="15" t="s">
        <v>305</v>
      </c>
      <c r="H19" s="19" t="s">
        <v>655</v>
      </c>
      <c r="I19" s="76">
        <v>45246</v>
      </c>
      <c r="J19" s="21" t="s">
        <v>654</v>
      </c>
      <c r="K19" s="16">
        <v>78633.820000000007</v>
      </c>
      <c r="M19">
        <v>12758118</v>
      </c>
      <c r="N19" s="123">
        <v>45299</v>
      </c>
    </row>
    <row r="20" spans="1:14" ht="12.75" customHeight="1" x14ac:dyDescent="0.2">
      <c r="A20" s="15" t="s">
        <v>316</v>
      </c>
      <c r="C20" s="106"/>
      <c r="D20" s="61"/>
      <c r="E20" s="108">
        <v>23</v>
      </c>
      <c r="F20" s="61"/>
      <c r="G20" s="15" t="s">
        <v>305</v>
      </c>
      <c r="H20" s="19" t="s">
        <v>656</v>
      </c>
      <c r="I20" s="76">
        <v>45246</v>
      </c>
      <c r="J20" s="21" t="s">
        <v>654</v>
      </c>
      <c r="K20" s="16">
        <v>35836.85</v>
      </c>
      <c r="M20">
        <v>12758118</v>
      </c>
      <c r="N20" s="123">
        <v>45299</v>
      </c>
    </row>
    <row r="21" spans="1:14" ht="12.75" customHeight="1" x14ac:dyDescent="0.2">
      <c r="A21" s="15" t="s">
        <v>316</v>
      </c>
      <c r="C21" s="106"/>
      <c r="D21" s="61"/>
      <c r="E21" s="108">
        <v>23</v>
      </c>
      <c r="F21" s="61"/>
      <c r="G21" s="15" t="s">
        <v>305</v>
      </c>
      <c r="H21" s="19" t="s">
        <v>707</v>
      </c>
      <c r="I21" s="76">
        <v>45260</v>
      </c>
      <c r="J21" s="21" t="s">
        <v>706</v>
      </c>
      <c r="K21" s="16">
        <v>86397.75</v>
      </c>
      <c r="M21">
        <v>12720824</v>
      </c>
      <c r="N21" s="123">
        <v>45279</v>
      </c>
    </row>
    <row r="22" spans="1:14" ht="12.75" customHeight="1" x14ac:dyDescent="0.2">
      <c r="A22" s="15" t="s">
        <v>316</v>
      </c>
      <c r="C22" s="106"/>
      <c r="D22" s="61"/>
      <c r="E22" s="108">
        <v>23</v>
      </c>
      <c r="F22" s="61"/>
      <c r="G22" s="15" t="s">
        <v>722</v>
      </c>
      <c r="H22" s="19"/>
      <c r="I22" s="76">
        <v>45273</v>
      </c>
      <c r="J22" s="21" t="s">
        <v>723</v>
      </c>
      <c r="K22" s="16">
        <v>820349.25</v>
      </c>
      <c r="M22" s="18">
        <v>12711479</v>
      </c>
      <c r="N22" s="57">
        <v>45278</v>
      </c>
    </row>
    <row r="23" spans="1:14" ht="12.75" customHeight="1" x14ac:dyDescent="0.25">
      <c r="A23" s="15" t="s">
        <v>316</v>
      </c>
      <c r="C23" s="106"/>
      <c r="D23" s="61"/>
      <c r="E23" s="108">
        <v>23</v>
      </c>
      <c r="F23" s="61"/>
      <c r="G23" s="15" t="s">
        <v>305</v>
      </c>
      <c r="H23" s="19" t="s">
        <v>745</v>
      </c>
      <c r="I23" s="76">
        <v>45303</v>
      </c>
      <c r="J23" s="21" t="s">
        <v>744</v>
      </c>
      <c r="K23" s="16">
        <v>60599.55</v>
      </c>
      <c r="M23" s="128">
        <v>12815233</v>
      </c>
      <c r="N23" s="123">
        <v>45315</v>
      </c>
    </row>
    <row r="24" spans="1:14" ht="12.75" customHeight="1" x14ac:dyDescent="0.25">
      <c r="A24" s="15" t="s">
        <v>316</v>
      </c>
      <c r="C24" s="106"/>
      <c r="D24" s="61"/>
      <c r="E24" s="108">
        <v>23</v>
      </c>
      <c r="F24" s="61"/>
      <c r="G24" s="15" t="s">
        <v>305</v>
      </c>
      <c r="H24" s="19" t="s">
        <v>787</v>
      </c>
      <c r="I24" s="76">
        <v>45341</v>
      </c>
      <c r="J24" s="21" t="s">
        <v>786</v>
      </c>
      <c r="K24" s="16">
        <v>93278.98</v>
      </c>
      <c r="M24" s="128">
        <v>13081606</v>
      </c>
      <c r="N24" s="123">
        <v>45377</v>
      </c>
    </row>
    <row r="25" spans="1:14" ht="12.75" customHeight="1" x14ac:dyDescent="0.25">
      <c r="A25" s="15" t="s">
        <v>316</v>
      </c>
      <c r="C25" s="106"/>
      <c r="D25" s="61"/>
      <c r="E25" s="108">
        <v>23</v>
      </c>
      <c r="F25" s="61"/>
      <c r="G25" s="15" t="s">
        <v>305</v>
      </c>
      <c r="H25" s="19" t="s">
        <v>828</v>
      </c>
      <c r="I25" s="76">
        <v>45366</v>
      </c>
      <c r="J25" s="21" t="s">
        <v>829</v>
      </c>
      <c r="K25" s="16">
        <v>40236.300000000003</v>
      </c>
      <c r="M25" s="128">
        <v>13313908</v>
      </c>
      <c r="N25" s="123">
        <v>45429</v>
      </c>
    </row>
    <row r="26" spans="1:14" ht="12.75" customHeight="1" x14ac:dyDescent="0.25">
      <c r="A26" s="15" t="s">
        <v>316</v>
      </c>
      <c r="C26" s="106"/>
      <c r="D26" s="61"/>
      <c r="E26" s="108">
        <v>23</v>
      </c>
      <c r="F26" s="61"/>
      <c r="G26" s="15" t="s">
        <v>305</v>
      </c>
      <c r="H26" s="19" t="s">
        <v>880</v>
      </c>
      <c r="I26" s="76">
        <v>45412</v>
      </c>
      <c r="J26" s="21" t="s">
        <v>881</v>
      </c>
      <c r="K26" s="16">
        <v>17957.53</v>
      </c>
      <c r="M26" s="128">
        <v>13313908</v>
      </c>
      <c r="N26" s="123">
        <v>45429</v>
      </c>
    </row>
    <row r="27" spans="1:14" ht="12.75" customHeight="1" x14ac:dyDescent="0.2">
      <c r="A27" s="15" t="s">
        <v>316</v>
      </c>
      <c r="C27" s="106"/>
      <c r="D27" s="61"/>
      <c r="E27" s="108">
        <v>23</v>
      </c>
      <c r="F27" s="61"/>
      <c r="G27" s="15" t="s">
        <v>1000</v>
      </c>
      <c r="H27" s="19">
        <v>1</v>
      </c>
      <c r="I27" s="76">
        <v>45574</v>
      </c>
      <c r="J27" s="21" t="s">
        <v>1001</v>
      </c>
      <c r="K27" s="16">
        <v>517806.9</v>
      </c>
      <c r="M27">
        <v>13981235</v>
      </c>
      <c r="N27" s="186" t="s">
        <v>1039</v>
      </c>
    </row>
    <row r="28" spans="1:14" ht="12.75" customHeight="1" x14ac:dyDescent="0.2">
      <c r="A28" s="15" t="s">
        <v>316</v>
      </c>
      <c r="C28" s="106"/>
      <c r="D28" s="61"/>
      <c r="E28" s="108">
        <v>23</v>
      </c>
      <c r="F28" s="61"/>
      <c r="G28" s="15" t="s">
        <v>1000</v>
      </c>
      <c r="H28" s="19">
        <v>2</v>
      </c>
      <c r="I28" s="76">
        <v>45728</v>
      </c>
      <c r="J28" s="21" t="s">
        <v>1177</v>
      </c>
      <c r="K28" s="16">
        <v>426739.68</v>
      </c>
      <c r="M28" s="8" t="s">
        <v>1182</v>
      </c>
      <c r="N28" s="123">
        <v>45732</v>
      </c>
    </row>
    <row r="29" spans="1:14" ht="12.75" customHeight="1" x14ac:dyDescent="0.2">
      <c r="A29" s="15" t="s">
        <v>316</v>
      </c>
      <c r="C29" s="106"/>
      <c r="D29" s="61"/>
      <c r="E29" s="108">
        <v>23</v>
      </c>
      <c r="F29" s="61"/>
      <c r="G29" s="15" t="s">
        <v>1000</v>
      </c>
      <c r="H29" s="19">
        <v>3</v>
      </c>
      <c r="I29" s="76">
        <v>45814</v>
      </c>
      <c r="J29" s="21" t="s">
        <v>1289</v>
      </c>
      <c r="K29" s="16">
        <v>87617.33</v>
      </c>
      <c r="M29" s="8" t="s">
        <v>1314</v>
      </c>
      <c r="N29" s="123"/>
    </row>
    <row r="30" spans="1:14" ht="12.75" customHeight="1" x14ac:dyDescent="0.2">
      <c r="A30" s="15" t="s">
        <v>316</v>
      </c>
      <c r="C30" s="106"/>
      <c r="D30" s="61"/>
      <c r="E30" s="108">
        <v>23</v>
      </c>
      <c r="F30" s="61"/>
      <c r="G30" s="15" t="s">
        <v>1000</v>
      </c>
      <c r="H30" s="19">
        <v>4</v>
      </c>
      <c r="I30" s="76">
        <v>45814</v>
      </c>
      <c r="J30" s="21" t="s">
        <v>1289</v>
      </c>
      <c r="K30" s="16">
        <v>197578.13</v>
      </c>
      <c r="M30" s="8" t="s">
        <v>1314</v>
      </c>
      <c r="N30" s="123"/>
    </row>
    <row r="31" spans="1:14" ht="12.75" customHeight="1" x14ac:dyDescent="0.2">
      <c r="A31" s="15" t="s">
        <v>316</v>
      </c>
      <c r="C31" s="106"/>
      <c r="D31" s="61"/>
      <c r="E31" s="108">
        <v>23</v>
      </c>
      <c r="F31" s="61"/>
      <c r="G31" s="15" t="s">
        <v>1288</v>
      </c>
      <c r="H31" s="17" t="s">
        <v>870</v>
      </c>
      <c r="I31" s="76">
        <v>45814</v>
      </c>
      <c r="J31" s="21" t="s">
        <v>1290</v>
      </c>
      <c r="K31" s="16">
        <v>13775</v>
      </c>
      <c r="M31" s="8" t="s">
        <v>1314</v>
      </c>
      <c r="N31" s="123"/>
    </row>
    <row r="32" spans="1:14" ht="12.75" customHeight="1" x14ac:dyDescent="0.2">
      <c r="A32" s="15" t="s">
        <v>316</v>
      </c>
      <c r="C32" s="106"/>
      <c r="D32" s="61"/>
      <c r="E32" s="108">
        <v>23</v>
      </c>
      <c r="F32" s="61"/>
      <c r="G32" s="15" t="s">
        <v>1000</v>
      </c>
      <c r="H32" s="17" t="s">
        <v>1317</v>
      </c>
      <c r="I32" s="76">
        <v>45824</v>
      </c>
      <c r="J32" s="21" t="s">
        <v>1318</v>
      </c>
      <c r="K32" s="16">
        <v>191710</v>
      </c>
      <c r="M32" s="8" t="s">
        <v>1314</v>
      </c>
      <c r="N32" s="123"/>
    </row>
    <row r="33" spans="1:12" ht="12.75" customHeight="1" x14ac:dyDescent="0.2">
      <c r="D33" s="61"/>
      <c r="E33" s="94"/>
      <c r="F33" s="61"/>
      <c r="J33" s="16"/>
      <c r="K33" s="16"/>
    </row>
    <row r="34" spans="1:12" s="95" customFormat="1" ht="12.75" customHeight="1" thickBot="1" x14ac:dyDescent="0.25">
      <c r="A34" s="98" t="s">
        <v>332</v>
      </c>
      <c r="B34" s="98"/>
      <c r="C34" s="98"/>
      <c r="D34" s="99">
        <f>SUM(D7:D33)</f>
        <v>5806280</v>
      </c>
      <c r="E34" s="100"/>
      <c r="F34" s="99"/>
      <c r="G34" s="98"/>
      <c r="H34" s="101"/>
      <c r="I34" s="102"/>
      <c r="J34" s="103"/>
      <c r="K34" s="103">
        <f>SUM(K7:K33)</f>
        <v>3635227.04</v>
      </c>
      <c r="L34" s="104">
        <f>+D34-K34</f>
        <v>2171052.96</v>
      </c>
    </row>
    <row r="35" spans="1:12" ht="13.5" thickTop="1" x14ac:dyDescent="0.2">
      <c r="D35" s="61"/>
      <c r="E35" s="94"/>
      <c r="F35" s="61"/>
      <c r="J35" s="16"/>
      <c r="K35" s="16"/>
    </row>
    <row r="36" spans="1:12" x14ac:dyDescent="0.2">
      <c r="D36" s="61"/>
      <c r="E36" s="94"/>
      <c r="F36" s="61"/>
      <c r="G36" s="15"/>
      <c r="H36" s="16"/>
      <c r="I36" s="19"/>
      <c r="J36" s="15"/>
      <c r="K36" s="16"/>
    </row>
    <row r="37" spans="1:12" x14ac:dyDescent="0.2">
      <c r="D37" s="61"/>
      <c r="E37" s="94"/>
      <c r="F37" s="61"/>
      <c r="G37" s="15"/>
      <c r="H37" s="16"/>
      <c r="I37" s="19"/>
      <c r="J37" s="15"/>
      <c r="K37" s="16"/>
    </row>
    <row r="38" spans="1:12" x14ac:dyDescent="0.2">
      <c r="D38" s="61"/>
      <c r="E38" s="94"/>
      <c r="F38" s="61"/>
      <c r="G38" s="15"/>
      <c r="H38" s="16"/>
      <c r="I38" s="19"/>
      <c r="J38" s="15"/>
    </row>
    <row r="39" spans="1:12" x14ac:dyDescent="0.2">
      <c r="D39" s="61"/>
      <c r="E39" s="94"/>
      <c r="F39" s="61"/>
      <c r="H39" s="77"/>
      <c r="J39" s="16"/>
      <c r="K39" s="16"/>
    </row>
    <row r="40" spans="1:12" x14ac:dyDescent="0.2">
      <c r="D40" s="61"/>
      <c r="E40" s="94"/>
      <c r="F40" s="61"/>
      <c r="G40" s="149"/>
      <c r="H40" s="77"/>
      <c r="J40" s="16"/>
      <c r="K40" s="16"/>
    </row>
    <row r="41" spans="1:12" x14ac:dyDescent="0.2">
      <c r="D41" s="61"/>
      <c r="E41" s="94"/>
      <c r="F41" s="61"/>
      <c r="J41" s="16"/>
      <c r="K41" s="16"/>
    </row>
    <row r="42" spans="1:12" x14ac:dyDescent="0.2">
      <c r="D42" s="61"/>
      <c r="E42" s="94"/>
      <c r="F42" s="61"/>
      <c r="J42" s="16"/>
      <c r="K42" s="16"/>
    </row>
    <row r="43" spans="1:12" x14ac:dyDescent="0.2">
      <c r="D43" s="61"/>
      <c r="E43" s="94"/>
      <c r="F43" s="61"/>
      <c r="J43" s="16"/>
      <c r="K43" s="16"/>
    </row>
    <row r="44" spans="1:12" x14ac:dyDescent="0.2">
      <c r="D44" s="61"/>
      <c r="E44" s="94"/>
      <c r="F44" s="61"/>
      <c r="J44" s="16"/>
      <c r="K44" s="16"/>
    </row>
    <row r="45" spans="1:12" x14ac:dyDescent="0.2">
      <c r="D45" s="61"/>
      <c r="E45" s="94"/>
      <c r="F45" s="61"/>
      <c r="J45" s="16"/>
      <c r="K45" s="16"/>
    </row>
    <row r="46" spans="1:12" x14ac:dyDescent="0.2">
      <c r="D46" s="61"/>
      <c r="E46" s="94"/>
      <c r="F46" s="61"/>
      <c r="J46" s="16"/>
      <c r="K46" s="16"/>
    </row>
    <row r="47" spans="1:12" x14ac:dyDescent="0.2">
      <c r="D47" s="61"/>
      <c r="E47" s="94"/>
      <c r="F47" s="61"/>
      <c r="J47" s="16"/>
      <c r="K47" s="16"/>
    </row>
    <row r="48" spans="1:12" x14ac:dyDescent="0.2">
      <c r="D48" s="61"/>
      <c r="E48" s="94"/>
      <c r="F48" s="61"/>
      <c r="J48" s="16"/>
      <c r="K48" s="16"/>
    </row>
    <row r="49" spans="4:11" x14ac:dyDescent="0.2">
      <c r="D49" s="61"/>
      <c r="E49" s="94"/>
      <c r="F49" s="61"/>
      <c r="J49" s="16"/>
      <c r="K49" s="16"/>
    </row>
    <row r="50" spans="4:11" x14ac:dyDescent="0.2">
      <c r="D50" s="61"/>
      <c r="E50" s="94"/>
      <c r="F50" s="61"/>
      <c r="J50" s="16"/>
      <c r="K50" s="16"/>
    </row>
    <row r="51" spans="4:11" x14ac:dyDescent="0.2">
      <c r="D51" s="61"/>
      <c r="E51" s="94"/>
      <c r="F51" s="61"/>
      <c r="J51" s="16"/>
      <c r="K51" s="16"/>
    </row>
    <row r="52" spans="4:11" x14ac:dyDescent="0.2">
      <c r="D52" s="61"/>
      <c r="E52" s="94"/>
      <c r="F52" s="61"/>
      <c r="J52" s="16"/>
      <c r="K52" s="16"/>
    </row>
    <row r="53" spans="4:11" x14ac:dyDescent="0.2">
      <c r="D53" s="61"/>
      <c r="E53" s="94"/>
      <c r="F53" s="61"/>
      <c r="J53" s="16"/>
      <c r="K53" s="16"/>
    </row>
    <row r="54" spans="4:11" x14ac:dyDescent="0.2">
      <c r="D54" s="61"/>
      <c r="E54" s="94"/>
      <c r="F54" s="61"/>
      <c r="J54" s="16"/>
      <c r="K54" s="16"/>
    </row>
    <row r="55" spans="4:11" x14ac:dyDescent="0.2">
      <c r="D55" s="61"/>
      <c r="E55" s="94"/>
      <c r="F55" s="61"/>
      <c r="J55" s="16"/>
      <c r="K55" s="16"/>
    </row>
    <row r="56" spans="4:11" x14ac:dyDescent="0.2">
      <c r="D56" s="61"/>
      <c r="E56" s="94"/>
      <c r="F56" s="61"/>
      <c r="J56" s="16"/>
      <c r="K56" s="16"/>
    </row>
    <row r="57" spans="4:11" x14ac:dyDescent="0.2">
      <c r="D57" s="61"/>
      <c r="E57" s="94"/>
      <c r="F57" s="61"/>
      <c r="J57" s="16"/>
      <c r="K57" s="16"/>
    </row>
    <row r="58" spans="4:11" x14ac:dyDescent="0.2">
      <c r="D58" s="61"/>
      <c r="E58" s="94"/>
      <c r="F58" s="61"/>
      <c r="J58" s="16"/>
      <c r="K58" s="16"/>
    </row>
    <row r="59" spans="4:11" x14ac:dyDescent="0.2">
      <c r="D59" s="61"/>
      <c r="E59" s="94"/>
      <c r="F59" s="61"/>
      <c r="J59" s="16"/>
      <c r="K59" s="16"/>
    </row>
    <row r="60" spans="4:11" x14ac:dyDescent="0.2">
      <c r="D60" s="61"/>
      <c r="E60" s="94"/>
      <c r="F60" s="61"/>
      <c r="J60" s="16"/>
      <c r="K60" s="16"/>
    </row>
    <row r="61" spans="4:11" x14ac:dyDescent="0.2">
      <c r="D61" s="61"/>
      <c r="E61" s="94"/>
      <c r="F61" s="61"/>
      <c r="J61" s="16"/>
      <c r="K61" s="16"/>
    </row>
    <row r="62" spans="4:11" x14ac:dyDescent="0.2">
      <c r="D62" s="61"/>
      <c r="E62" s="94"/>
      <c r="F62" s="61"/>
      <c r="J62" s="16"/>
      <c r="K62" s="16"/>
    </row>
    <row r="63" spans="4:11" x14ac:dyDescent="0.2">
      <c r="D63" s="61"/>
      <c r="E63" s="94"/>
      <c r="F63" s="61"/>
      <c r="J63" s="16"/>
      <c r="K63" s="16"/>
    </row>
    <row r="64" spans="4:11" x14ac:dyDescent="0.2">
      <c r="D64" s="61"/>
      <c r="E64" s="94"/>
      <c r="F64" s="61"/>
      <c r="J64" s="16"/>
      <c r="K64" s="16"/>
    </row>
    <row r="65" spans="4:11" x14ac:dyDescent="0.2">
      <c r="D65" s="61"/>
      <c r="E65" s="94"/>
      <c r="F65" s="61"/>
      <c r="J65" s="16"/>
      <c r="K65" s="16"/>
    </row>
    <row r="66" spans="4:11" x14ac:dyDescent="0.2">
      <c r="D66" s="61"/>
      <c r="E66" s="94"/>
      <c r="F66" s="61"/>
      <c r="J66" s="16"/>
      <c r="K66" s="16"/>
    </row>
    <row r="67" spans="4:11" x14ac:dyDescent="0.2">
      <c r="D67" s="61"/>
      <c r="E67" s="94"/>
      <c r="F67" s="61"/>
      <c r="J67" s="16"/>
      <c r="K67" s="16"/>
    </row>
    <row r="68" spans="4:11" x14ac:dyDescent="0.2">
      <c r="D68" s="61"/>
      <c r="E68" s="94"/>
      <c r="F68" s="61"/>
      <c r="J68" s="16"/>
      <c r="K68" s="16"/>
    </row>
    <row r="69" spans="4:11" x14ac:dyDescent="0.2">
      <c r="D69" s="61"/>
      <c r="E69" s="94"/>
      <c r="F69" s="61"/>
      <c r="J69" s="16"/>
      <c r="K69" s="16"/>
    </row>
    <row r="70" spans="4:11" x14ac:dyDescent="0.2">
      <c r="D70" s="61"/>
      <c r="E70" s="94"/>
      <c r="F70" s="61"/>
      <c r="J70" s="16"/>
      <c r="K70" s="16"/>
    </row>
    <row r="71" spans="4:11" x14ac:dyDescent="0.2">
      <c r="D71" s="61"/>
      <c r="E71" s="94"/>
      <c r="F71" s="61"/>
      <c r="J71" s="16"/>
      <c r="K71" s="16"/>
    </row>
    <row r="72" spans="4:11" x14ac:dyDescent="0.2">
      <c r="D72" s="61"/>
      <c r="E72" s="94"/>
      <c r="F72" s="61"/>
      <c r="J72" s="16"/>
      <c r="K72" s="16"/>
    </row>
    <row r="73" spans="4:11" x14ac:dyDescent="0.2">
      <c r="D73" s="61"/>
      <c r="E73" s="94"/>
      <c r="F73" s="61"/>
      <c r="J73" s="16"/>
      <c r="K73" s="16"/>
    </row>
    <row r="74" spans="4:11" x14ac:dyDescent="0.2">
      <c r="D74" s="61"/>
      <c r="E74" s="94"/>
      <c r="F74" s="61"/>
      <c r="J74" s="16"/>
      <c r="K74" s="16"/>
    </row>
    <row r="75" spans="4:11" x14ac:dyDescent="0.2">
      <c r="D75" s="61"/>
      <c r="E75" s="94"/>
      <c r="F75" s="61"/>
      <c r="J75" s="16"/>
      <c r="K75" s="16"/>
    </row>
    <row r="76" spans="4:11" x14ac:dyDescent="0.2">
      <c r="D76" s="61"/>
      <c r="E76" s="94"/>
      <c r="F76" s="61"/>
      <c r="J76" s="16"/>
      <c r="K76" s="16"/>
    </row>
    <row r="77" spans="4:11" x14ac:dyDescent="0.2">
      <c r="D77" s="61"/>
      <c r="E77" s="94"/>
      <c r="F77" s="61"/>
      <c r="J77" s="16"/>
      <c r="K77" s="16"/>
    </row>
    <row r="78" spans="4:11" x14ac:dyDescent="0.2">
      <c r="D78" s="61"/>
      <c r="E78" s="94"/>
      <c r="F78" s="61"/>
      <c r="J78" s="16"/>
      <c r="K78" s="16"/>
    </row>
    <row r="79" spans="4:11" x14ac:dyDescent="0.2">
      <c r="D79" s="61"/>
      <c r="E79" s="94"/>
      <c r="F79" s="61"/>
      <c r="J79" s="16"/>
      <c r="K79" s="16"/>
    </row>
    <row r="80" spans="4:11" x14ac:dyDescent="0.2">
      <c r="D80" s="61"/>
      <c r="E80" s="94"/>
      <c r="F80" s="61"/>
      <c r="J80" s="16"/>
      <c r="K80" s="16"/>
    </row>
    <row r="81" spans="4:11" x14ac:dyDescent="0.2">
      <c r="D81" s="61"/>
      <c r="E81" s="94"/>
      <c r="F81" s="61"/>
      <c r="J81" s="16"/>
      <c r="K81" s="16"/>
    </row>
    <row r="82" spans="4:11" x14ac:dyDescent="0.2">
      <c r="D82" s="61"/>
      <c r="E82" s="94"/>
      <c r="F82" s="61"/>
      <c r="J82" s="16"/>
      <c r="K82" s="16"/>
    </row>
    <row r="83" spans="4:11" x14ac:dyDescent="0.2">
      <c r="D83" s="61"/>
      <c r="E83" s="94"/>
      <c r="F83" s="61"/>
      <c r="J83" s="16"/>
      <c r="K83" s="16"/>
    </row>
    <row r="84" spans="4:11" x14ac:dyDescent="0.2">
      <c r="D84" s="61"/>
      <c r="E84" s="94"/>
      <c r="F84" s="61"/>
      <c r="J84" s="16"/>
      <c r="K84" s="16"/>
    </row>
    <row r="85" spans="4:11" x14ac:dyDescent="0.2">
      <c r="D85" s="61"/>
      <c r="E85" s="94"/>
      <c r="F85" s="61"/>
      <c r="J85" s="16"/>
      <c r="K85" s="16"/>
    </row>
    <row r="86" spans="4:11" x14ac:dyDescent="0.2">
      <c r="D86" s="61"/>
      <c r="E86" s="94"/>
      <c r="F86" s="61"/>
      <c r="J86" s="16"/>
      <c r="K86" s="16"/>
    </row>
    <row r="87" spans="4:11" x14ac:dyDescent="0.2">
      <c r="D87" s="61"/>
      <c r="E87" s="94"/>
      <c r="F87" s="61"/>
      <c r="J87" s="16"/>
      <c r="K87" s="16"/>
    </row>
    <row r="88" spans="4:11" x14ac:dyDescent="0.2">
      <c r="D88" s="61"/>
      <c r="E88" s="94"/>
      <c r="F88" s="61"/>
      <c r="J88" s="16"/>
      <c r="K88" s="16"/>
    </row>
    <row r="89" spans="4:11" x14ac:dyDescent="0.2">
      <c r="D89" s="61"/>
      <c r="E89" s="94"/>
      <c r="F89" s="61"/>
      <c r="J89" s="16"/>
      <c r="K89" s="16"/>
    </row>
    <row r="90" spans="4:11" x14ac:dyDescent="0.2">
      <c r="D90" s="61"/>
      <c r="E90" s="94"/>
      <c r="F90" s="61"/>
      <c r="J90" s="16"/>
      <c r="K90" s="16"/>
    </row>
    <row r="91" spans="4:11" x14ac:dyDescent="0.2">
      <c r="D91" s="61"/>
      <c r="E91" s="94"/>
      <c r="F91" s="61"/>
      <c r="J91" s="16"/>
      <c r="K91" s="16"/>
    </row>
    <row r="92" spans="4:11" x14ac:dyDescent="0.2">
      <c r="D92" s="61"/>
      <c r="E92" s="94"/>
      <c r="F92" s="61"/>
      <c r="J92" s="16"/>
      <c r="K92" s="16"/>
    </row>
    <row r="93" spans="4:11" x14ac:dyDescent="0.2">
      <c r="D93" s="61"/>
      <c r="E93" s="94"/>
      <c r="F93" s="61"/>
      <c r="J93" s="16"/>
      <c r="K93" s="16"/>
    </row>
    <row r="94" spans="4:11" x14ac:dyDescent="0.2">
      <c r="D94" s="61"/>
      <c r="E94" s="94"/>
      <c r="F94" s="61"/>
      <c r="J94" s="16"/>
      <c r="K94" s="16"/>
    </row>
    <row r="95" spans="4:11" x14ac:dyDescent="0.2">
      <c r="D95" s="61"/>
      <c r="E95" s="94"/>
      <c r="F95" s="61"/>
      <c r="J95" s="16"/>
      <c r="K95" s="16"/>
    </row>
    <row r="96" spans="4:11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251" spans="4:11" x14ac:dyDescent="0.2">
      <c r="D1251" s="61"/>
      <c r="E1251" s="94"/>
      <c r="F1251" s="61"/>
      <c r="J1251" s="16"/>
      <c r="K1251" s="16"/>
    </row>
    <row r="1252" spans="4:11" x14ac:dyDescent="0.2">
      <c r="D1252" s="61"/>
      <c r="E1252" s="94"/>
      <c r="F1252" s="61"/>
      <c r="J1252" s="16"/>
      <c r="K1252" s="16"/>
    </row>
    <row r="1253" spans="4:11" x14ac:dyDescent="0.2">
      <c r="D1253" s="61"/>
      <c r="E1253" s="94"/>
      <c r="F1253" s="61"/>
      <c r="J1253" s="16"/>
      <c r="K1253" s="16"/>
    </row>
    <row r="1254" spans="4:11" x14ac:dyDescent="0.2">
      <c r="D1254" s="61"/>
      <c r="E1254" s="94"/>
      <c r="F1254" s="61"/>
      <c r="J1254" s="16"/>
      <c r="K1254" s="16"/>
    </row>
    <row r="1255" spans="4:11" x14ac:dyDescent="0.2">
      <c r="D1255" s="61"/>
      <c r="E1255" s="94"/>
      <c r="F1255" s="61"/>
      <c r="J1255" s="16"/>
      <c r="K1255" s="16"/>
    </row>
    <row r="1256" spans="4:11" x14ac:dyDescent="0.2">
      <c r="D1256" s="61"/>
      <c r="E1256" s="94"/>
      <c r="F1256" s="61"/>
      <c r="J1256" s="16"/>
      <c r="K1256" s="16"/>
    </row>
    <row r="1257" spans="4:11" x14ac:dyDescent="0.2">
      <c r="D1257" s="61"/>
      <c r="E1257" s="94"/>
      <c r="F1257" s="61"/>
      <c r="J1257" s="16"/>
      <c r="K1257" s="16"/>
    </row>
    <row r="1258" spans="4:11" x14ac:dyDescent="0.2">
      <c r="D1258" s="61"/>
      <c r="E1258" s="94"/>
      <c r="F1258" s="61"/>
      <c r="J1258" s="16"/>
      <c r="K1258" s="16"/>
    </row>
    <row r="1259" spans="4:11" x14ac:dyDescent="0.2">
      <c r="D1259" s="61"/>
      <c r="E1259" s="94"/>
      <c r="F1259" s="61"/>
      <c r="J1259" s="16"/>
      <c r="K1259" s="16"/>
    </row>
    <row r="1260" spans="4:11" x14ac:dyDescent="0.2">
      <c r="D1260" s="61"/>
      <c r="E1260" s="94"/>
      <c r="F1260" s="61"/>
      <c r="J1260" s="16"/>
      <c r="K1260" s="16"/>
    </row>
    <row r="1261" spans="4:11" x14ac:dyDescent="0.2">
      <c r="D1261" s="61"/>
      <c r="E1261" s="94"/>
      <c r="F1261" s="61"/>
      <c r="J1261" s="16"/>
      <c r="K1261" s="16"/>
    </row>
    <row r="1262" spans="4:11" x14ac:dyDescent="0.2">
      <c r="D1262" s="61"/>
      <c r="E1262" s="94"/>
      <c r="F1262" s="61"/>
      <c r="J1262" s="16"/>
      <c r="K1262" s="16"/>
    </row>
    <row r="1263" spans="4:11" x14ac:dyDescent="0.2">
      <c r="D1263" s="61"/>
      <c r="E1263" s="94"/>
      <c r="F1263" s="61"/>
      <c r="J1263" s="16"/>
      <c r="K1263" s="16"/>
    </row>
    <row r="1264" spans="4:11" x14ac:dyDescent="0.2">
      <c r="D1264" s="61"/>
      <c r="E1264" s="94"/>
      <c r="F1264" s="61"/>
      <c r="J1264" s="16"/>
      <c r="K1264" s="16"/>
    </row>
    <row r="1265" spans="4:11" x14ac:dyDescent="0.2">
      <c r="D1265" s="61"/>
      <c r="E1265" s="94"/>
      <c r="F1265" s="61"/>
      <c r="J1265" s="16"/>
      <c r="K1265" s="16"/>
    </row>
    <row r="1266" spans="4:11" x14ac:dyDescent="0.2">
      <c r="D1266" s="61"/>
      <c r="E1266" s="94"/>
      <c r="F1266" s="61"/>
      <c r="J1266" s="16"/>
      <c r="K1266" s="16"/>
    </row>
    <row r="1267" spans="4:11" x14ac:dyDescent="0.2">
      <c r="D1267" s="61"/>
      <c r="E1267" s="94"/>
      <c r="F1267" s="61"/>
      <c r="J1267" s="16"/>
      <c r="K1267" s="16"/>
    </row>
    <row r="1268" spans="4:11" x14ac:dyDescent="0.2">
      <c r="D1268" s="61"/>
      <c r="E1268" s="94"/>
      <c r="F1268" s="61"/>
      <c r="J1268" s="16"/>
      <c r="K1268" s="16"/>
    </row>
    <row r="1269" spans="4:11" x14ac:dyDescent="0.2">
      <c r="D1269" s="61"/>
      <c r="E1269" s="94"/>
      <c r="F1269" s="61"/>
      <c r="J1269" s="16"/>
      <c r="K1269" s="16"/>
    </row>
    <row r="1270" spans="4:11" x14ac:dyDescent="0.2">
      <c r="D1270" s="61"/>
      <c r="E1270" s="94"/>
      <c r="F1270" s="61"/>
      <c r="J1270" s="16"/>
      <c r="K1270" s="16"/>
    </row>
    <row r="1271" spans="4:11" x14ac:dyDescent="0.2">
      <c r="D1271" s="61"/>
      <c r="E1271" s="94"/>
      <c r="F1271" s="61"/>
      <c r="J1271" s="16"/>
      <c r="K1271" s="16"/>
    </row>
    <row r="1272" spans="4:11" x14ac:dyDescent="0.2">
      <c r="D1272" s="61"/>
      <c r="E1272" s="94"/>
      <c r="F1272" s="61"/>
      <c r="J1272" s="16"/>
      <c r="K1272" s="16"/>
    </row>
    <row r="1273" spans="4:11" x14ac:dyDescent="0.2">
      <c r="D1273" s="61"/>
      <c r="E1273" s="94"/>
      <c r="F1273" s="61"/>
      <c r="J1273" s="16"/>
      <c r="K1273" s="16"/>
    </row>
    <row r="1046796" spans="11:11" x14ac:dyDescent="0.2">
      <c r="K1046796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15" type="noConversion"/>
  <pageMargins left="0.75" right="0.75" top="1" bottom="1" header="0.5" footer="0.5"/>
  <pageSetup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E4CF9-DE33-45FC-88B5-7DE6E329AF23}">
  <dimension ref="A2:N1046773"/>
  <sheetViews>
    <sheetView zoomScale="130" zoomScaleNormal="130" workbookViewId="0">
      <selection activeCell="A21" sqref="A21"/>
    </sheetView>
  </sheetViews>
  <sheetFormatPr defaultColWidth="8.85546875" defaultRowHeight="12.75" x14ac:dyDescent="0.2"/>
  <cols>
    <col min="1" max="1" width="55.42578125" style="18" customWidth="1"/>
    <col min="2" max="2" width="17.28515625" style="18" customWidth="1"/>
    <col min="3" max="3" width="30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0" style="77" bestFit="1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4" width="9.140625" style="18" bestFit="1" customWidth="1"/>
    <col min="15" max="16384" width="8.85546875" style="18"/>
  </cols>
  <sheetData>
    <row r="2" spans="1:14" x14ac:dyDescent="0.2">
      <c r="A2" s="74" t="s">
        <v>0</v>
      </c>
    </row>
    <row r="3" spans="1:14" ht="13.5" thickBot="1" x14ac:dyDescent="0.25"/>
    <row r="4" spans="1:14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4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4" ht="13.5" thickTop="1" x14ac:dyDescent="0.2">
      <c r="D6" s="61"/>
      <c r="E6" s="94"/>
      <c r="F6" s="61"/>
      <c r="J6" s="16"/>
      <c r="K6" s="16"/>
    </row>
    <row r="7" spans="1:14" ht="12.75" customHeight="1" x14ac:dyDescent="0.2">
      <c r="A7" s="95" t="s">
        <v>175</v>
      </c>
      <c r="B7" s="15"/>
      <c r="C7" s="15"/>
      <c r="D7" s="96"/>
      <c r="E7" s="97">
        <v>23</v>
      </c>
      <c r="F7" s="95"/>
      <c r="J7" s="16"/>
      <c r="K7" s="16"/>
    </row>
    <row r="8" spans="1:14" ht="12.75" customHeight="1" x14ac:dyDescent="0.2">
      <c r="A8" s="15" t="s">
        <v>333</v>
      </c>
      <c r="C8" s="15"/>
      <c r="D8" s="61">
        <v>565000</v>
      </c>
      <c r="E8" s="97">
        <v>23</v>
      </c>
      <c r="F8" s="61"/>
      <c r="G8" s="18" t="s">
        <v>334</v>
      </c>
      <c r="H8" s="20" t="s">
        <v>335</v>
      </c>
      <c r="I8" s="76">
        <v>45141</v>
      </c>
      <c r="J8" s="16" t="s">
        <v>336</v>
      </c>
      <c r="K8" s="16">
        <f>33975.8+51680+85072.5+47964.55</f>
        <v>218692.84999999998</v>
      </c>
      <c r="M8" s="18">
        <v>12190440</v>
      </c>
      <c r="N8" s="57">
        <v>45153</v>
      </c>
    </row>
    <row r="9" spans="1:14" ht="12.75" customHeight="1" x14ac:dyDescent="0.2">
      <c r="A9" s="15" t="s">
        <v>333</v>
      </c>
      <c r="C9" s="15"/>
      <c r="D9" s="61"/>
      <c r="E9" s="97">
        <v>23</v>
      </c>
      <c r="F9" s="61"/>
      <c r="G9" s="18" t="s">
        <v>334</v>
      </c>
      <c r="H9" s="20" t="s">
        <v>708</v>
      </c>
      <c r="I9" s="76">
        <v>45260</v>
      </c>
      <c r="J9" s="16" t="s">
        <v>709</v>
      </c>
      <c r="K9" s="16">
        <v>346307.15</v>
      </c>
      <c r="M9" s="18">
        <v>12674047</v>
      </c>
      <c r="N9" s="57">
        <v>45268</v>
      </c>
    </row>
    <row r="10" spans="1:14" ht="12.75" customHeight="1" x14ac:dyDescent="0.2">
      <c r="D10" s="61"/>
      <c r="E10" s="94"/>
      <c r="F10" s="61"/>
      <c r="J10" s="16"/>
      <c r="K10" s="16"/>
    </row>
    <row r="11" spans="1:14" s="95" customFormat="1" ht="12.75" customHeight="1" thickBot="1" x14ac:dyDescent="0.25">
      <c r="A11" s="98" t="s">
        <v>337</v>
      </c>
      <c r="B11" s="98"/>
      <c r="C11" s="98"/>
      <c r="D11" s="99">
        <f>SUM(D7:D10)</f>
        <v>565000</v>
      </c>
      <c r="E11" s="100"/>
      <c r="F11" s="99"/>
      <c r="G11" s="98"/>
      <c r="H11" s="101"/>
      <c r="I11" s="102"/>
      <c r="J11" s="103"/>
      <c r="K11" s="103">
        <f>SUM(K7:K10)</f>
        <v>565000</v>
      </c>
      <c r="L11" s="104">
        <f>+D11-K11</f>
        <v>0</v>
      </c>
    </row>
    <row r="12" spans="1:14" ht="13.5" thickTop="1" x14ac:dyDescent="0.2">
      <c r="D12" s="61"/>
      <c r="E12" s="94"/>
      <c r="F12" s="61"/>
      <c r="J12" s="16"/>
      <c r="K12" s="16"/>
    </row>
    <row r="13" spans="1:14" x14ac:dyDescent="0.2">
      <c r="D13" s="61">
        <v>218693</v>
      </c>
      <c r="E13" s="94"/>
      <c r="F13" s="61"/>
      <c r="J13" s="16"/>
      <c r="K13" s="16"/>
    </row>
    <row r="14" spans="1:14" x14ac:dyDescent="0.2">
      <c r="D14" s="61"/>
      <c r="E14" s="94"/>
      <c r="F14" s="61"/>
      <c r="J14" s="16"/>
      <c r="K14" s="16"/>
    </row>
    <row r="15" spans="1:14" x14ac:dyDescent="0.2">
      <c r="D15" s="61">
        <f>D8-D13</f>
        <v>346307</v>
      </c>
      <c r="E15" s="94"/>
      <c r="F15" s="61"/>
      <c r="J15" s="16"/>
      <c r="K15" s="16"/>
    </row>
    <row r="16" spans="1:14" x14ac:dyDescent="0.2">
      <c r="D16" s="61"/>
      <c r="E16" s="94"/>
      <c r="F16" s="61"/>
      <c r="J16" s="16"/>
      <c r="K16" s="16"/>
    </row>
    <row r="17" spans="4:11" x14ac:dyDescent="0.2">
      <c r="D17" s="61"/>
      <c r="E17" s="94"/>
      <c r="F17" s="61"/>
      <c r="H17" s="16"/>
      <c r="I17" s="20"/>
      <c r="J17" s="21"/>
    </row>
    <row r="18" spans="4:11" x14ac:dyDescent="0.2">
      <c r="D18" s="61"/>
      <c r="E18" s="94"/>
      <c r="F18" s="61"/>
      <c r="J18" s="16"/>
      <c r="K18" s="16"/>
    </row>
    <row r="19" spans="4:11" x14ac:dyDescent="0.2">
      <c r="D19" s="61"/>
      <c r="E19" s="94"/>
      <c r="F19" s="61"/>
      <c r="J19" s="16"/>
      <c r="K19" s="16"/>
    </row>
    <row r="20" spans="4:11" x14ac:dyDescent="0.2">
      <c r="D20" s="61"/>
      <c r="E20" s="94"/>
      <c r="F20" s="61"/>
      <c r="J20" s="16"/>
      <c r="K20" s="16"/>
    </row>
    <row r="21" spans="4:11" x14ac:dyDescent="0.2">
      <c r="D21" s="61"/>
      <c r="E21" s="94"/>
      <c r="F21" s="61"/>
      <c r="J21" s="16"/>
      <c r="K21" s="16"/>
    </row>
    <row r="22" spans="4:11" x14ac:dyDescent="0.2">
      <c r="D22" s="61"/>
      <c r="E22" s="94"/>
      <c r="F22" s="61"/>
      <c r="J22" s="16"/>
      <c r="K22" s="16"/>
    </row>
    <row r="23" spans="4:11" x14ac:dyDescent="0.2">
      <c r="D23" s="61"/>
      <c r="E23" s="94"/>
      <c r="F23" s="61"/>
      <c r="J23" s="16"/>
      <c r="K23" s="16"/>
    </row>
    <row r="24" spans="4:11" x14ac:dyDescent="0.2">
      <c r="D24" s="61"/>
      <c r="E24" s="94"/>
      <c r="F24" s="61"/>
      <c r="J24" s="16"/>
      <c r="K24" s="16"/>
    </row>
    <row r="25" spans="4:11" x14ac:dyDescent="0.2">
      <c r="D25" s="61"/>
      <c r="E25" s="94"/>
      <c r="F25" s="61"/>
      <c r="J25" s="16"/>
      <c r="K25" s="16"/>
    </row>
    <row r="26" spans="4:11" x14ac:dyDescent="0.2">
      <c r="D26" s="61"/>
      <c r="E26" s="94"/>
      <c r="F26" s="61"/>
      <c r="J26" s="16"/>
      <c r="K26" s="16"/>
    </row>
    <row r="27" spans="4:11" x14ac:dyDescent="0.2">
      <c r="D27" s="61"/>
      <c r="E27" s="94"/>
      <c r="F27" s="61"/>
      <c r="J27" s="16"/>
      <c r="K27" s="16"/>
    </row>
    <row r="28" spans="4:11" x14ac:dyDescent="0.2">
      <c r="D28" s="61"/>
      <c r="E28" s="94"/>
      <c r="F28" s="61"/>
      <c r="J28" s="16"/>
      <c r="K28" s="16"/>
    </row>
    <row r="29" spans="4:11" x14ac:dyDescent="0.2">
      <c r="D29" s="61"/>
      <c r="E29" s="94"/>
      <c r="F29" s="61"/>
      <c r="J29" s="16"/>
      <c r="K29" s="16"/>
    </row>
    <row r="30" spans="4:11" x14ac:dyDescent="0.2">
      <c r="D30" s="61"/>
      <c r="E30" s="94"/>
      <c r="F30" s="61"/>
      <c r="J30" s="16"/>
      <c r="K30" s="16"/>
    </row>
    <row r="31" spans="4:11" x14ac:dyDescent="0.2">
      <c r="D31" s="61"/>
      <c r="E31" s="94"/>
      <c r="F31" s="61"/>
      <c r="J31" s="16"/>
      <c r="K31" s="16"/>
    </row>
    <row r="32" spans="4:11" x14ac:dyDescent="0.2">
      <c r="D32" s="61"/>
      <c r="E32" s="94"/>
      <c r="F32" s="61"/>
      <c r="J32" s="16"/>
      <c r="K32" s="16"/>
    </row>
    <row r="33" spans="4:11" x14ac:dyDescent="0.2">
      <c r="D33" s="61"/>
      <c r="E33" s="94"/>
      <c r="F33" s="61"/>
      <c r="J33" s="16"/>
      <c r="K33" s="16"/>
    </row>
    <row r="34" spans="4:11" x14ac:dyDescent="0.2">
      <c r="D34" s="61"/>
      <c r="E34" s="94"/>
      <c r="F34" s="61"/>
      <c r="J34" s="16"/>
      <c r="K34" s="16"/>
    </row>
    <row r="35" spans="4:11" x14ac:dyDescent="0.2">
      <c r="D35" s="61"/>
      <c r="E35" s="94"/>
      <c r="F35" s="61"/>
      <c r="J35" s="16"/>
      <c r="K35" s="16"/>
    </row>
    <row r="36" spans="4:11" x14ac:dyDescent="0.2">
      <c r="D36" s="61"/>
      <c r="E36" s="94"/>
      <c r="F36" s="61"/>
      <c r="J36" s="16"/>
      <c r="K36" s="16"/>
    </row>
    <row r="37" spans="4:11" x14ac:dyDescent="0.2">
      <c r="D37" s="61"/>
      <c r="E37" s="94"/>
      <c r="F37" s="61"/>
      <c r="J37" s="16"/>
      <c r="K37" s="16"/>
    </row>
    <row r="38" spans="4:11" x14ac:dyDescent="0.2">
      <c r="D38" s="61"/>
      <c r="E38" s="94"/>
      <c r="F38" s="61"/>
      <c r="J38" s="16"/>
      <c r="K38" s="16"/>
    </row>
    <row r="39" spans="4:11" x14ac:dyDescent="0.2">
      <c r="D39" s="61"/>
      <c r="E39" s="94"/>
      <c r="F39" s="61"/>
      <c r="J39" s="16"/>
      <c r="K39" s="16"/>
    </row>
    <row r="40" spans="4:11" x14ac:dyDescent="0.2">
      <c r="D40" s="61"/>
      <c r="E40" s="94"/>
      <c r="F40" s="61"/>
      <c r="J40" s="16"/>
      <c r="K40" s="16"/>
    </row>
    <row r="41" spans="4:11" x14ac:dyDescent="0.2">
      <c r="D41" s="61"/>
      <c r="E41" s="94"/>
      <c r="F41" s="61"/>
      <c r="J41" s="16"/>
      <c r="K41" s="16"/>
    </row>
    <row r="42" spans="4:11" x14ac:dyDescent="0.2">
      <c r="D42" s="61"/>
      <c r="E42" s="94"/>
      <c r="F42" s="61"/>
      <c r="J42" s="16"/>
      <c r="K42" s="16"/>
    </row>
    <row r="43" spans="4:11" x14ac:dyDescent="0.2">
      <c r="D43" s="61"/>
      <c r="E43" s="94"/>
      <c r="F43" s="61"/>
      <c r="J43" s="16"/>
      <c r="K43" s="16"/>
    </row>
    <row r="44" spans="4:11" x14ac:dyDescent="0.2">
      <c r="D44" s="61"/>
      <c r="E44" s="94"/>
      <c r="F44" s="61"/>
      <c r="J44" s="16"/>
      <c r="K44" s="16"/>
    </row>
    <row r="45" spans="4:11" x14ac:dyDescent="0.2">
      <c r="D45" s="61"/>
      <c r="E45" s="94"/>
      <c r="F45" s="61"/>
      <c r="J45" s="16"/>
      <c r="K45" s="16"/>
    </row>
    <row r="46" spans="4:11" x14ac:dyDescent="0.2">
      <c r="D46" s="61"/>
      <c r="E46" s="94"/>
      <c r="F46" s="61"/>
      <c r="J46" s="16"/>
      <c r="K46" s="16"/>
    </row>
    <row r="47" spans="4:11" x14ac:dyDescent="0.2">
      <c r="D47" s="61"/>
      <c r="E47" s="94"/>
      <c r="F47" s="61"/>
      <c r="J47" s="16"/>
      <c r="K47" s="16"/>
    </row>
    <row r="48" spans="4:11" x14ac:dyDescent="0.2">
      <c r="D48" s="61"/>
      <c r="E48" s="94"/>
      <c r="F48" s="61"/>
      <c r="J48" s="16"/>
      <c r="K48" s="16"/>
    </row>
    <row r="49" spans="4:11" x14ac:dyDescent="0.2">
      <c r="D49" s="61"/>
      <c r="E49" s="94"/>
      <c r="F49" s="61"/>
      <c r="J49" s="16"/>
      <c r="K49" s="16"/>
    </row>
    <row r="50" spans="4:11" x14ac:dyDescent="0.2">
      <c r="D50" s="61"/>
      <c r="E50" s="94"/>
      <c r="F50" s="61"/>
      <c r="J50" s="16"/>
      <c r="K50" s="16"/>
    </row>
    <row r="51" spans="4:11" x14ac:dyDescent="0.2">
      <c r="D51" s="61"/>
      <c r="E51" s="94"/>
      <c r="F51" s="61"/>
      <c r="J51" s="16"/>
      <c r="K51" s="16"/>
    </row>
    <row r="52" spans="4:11" x14ac:dyDescent="0.2">
      <c r="D52" s="61"/>
      <c r="E52" s="94"/>
      <c r="F52" s="61"/>
      <c r="J52" s="16"/>
      <c r="K52" s="16"/>
    </row>
    <row r="53" spans="4:11" x14ac:dyDescent="0.2">
      <c r="D53" s="61"/>
      <c r="E53" s="94"/>
      <c r="F53" s="61"/>
      <c r="J53" s="16"/>
      <c r="K53" s="16"/>
    </row>
    <row r="54" spans="4:11" x14ac:dyDescent="0.2">
      <c r="D54" s="61"/>
      <c r="E54" s="94"/>
      <c r="F54" s="61"/>
      <c r="J54" s="16"/>
      <c r="K54" s="16"/>
    </row>
    <row r="55" spans="4:11" x14ac:dyDescent="0.2">
      <c r="D55" s="61"/>
      <c r="E55" s="94"/>
      <c r="F55" s="61"/>
      <c r="J55" s="16"/>
      <c r="K55" s="16"/>
    </row>
    <row r="56" spans="4:11" x14ac:dyDescent="0.2">
      <c r="D56" s="61"/>
      <c r="E56" s="94"/>
      <c r="F56" s="61"/>
      <c r="J56" s="16"/>
      <c r="K56" s="16"/>
    </row>
    <row r="57" spans="4:11" x14ac:dyDescent="0.2">
      <c r="D57" s="61"/>
      <c r="E57" s="94"/>
      <c r="F57" s="61"/>
      <c r="J57" s="16"/>
      <c r="K57" s="16"/>
    </row>
    <row r="58" spans="4:11" x14ac:dyDescent="0.2">
      <c r="D58" s="61"/>
      <c r="E58" s="94"/>
      <c r="F58" s="61"/>
      <c r="J58" s="16"/>
      <c r="K58" s="16"/>
    </row>
    <row r="59" spans="4:11" x14ac:dyDescent="0.2">
      <c r="D59" s="61"/>
      <c r="E59" s="94"/>
      <c r="F59" s="61"/>
      <c r="J59" s="16"/>
      <c r="K59" s="16"/>
    </row>
    <row r="60" spans="4:11" x14ac:dyDescent="0.2">
      <c r="D60" s="61"/>
      <c r="E60" s="94"/>
      <c r="F60" s="61"/>
      <c r="J60" s="16"/>
      <c r="K60" s="16"/>
    </row>
    <row r="61" spans="4:11" x14ac:dyDescent="0.2">
      <c r="D61" s="61"/>
      <c r="E61" s="94"/>
      <c r="F61" s="61"/>
      <c r="J61" s="16"/>
      <c r="K61" s="16"/>
    </row>
    <row r="62" spans="4:11" x14ac:dyDescent="0.2">
      <c r="D62" s="61"/>
      <c r="E62" s="94"/>
      <c r="F62" s="61"/>
      <c r="J62" s="16"/>
      <c r="K62" s="16"/>
    </row>
    <row r="63" spans="4:11" x14ac:dyDescent="0.2">
      <c r="D63" s="61"/>
      <c r="E63" s="94"/>
      <c r="F63" s="61"/>
      <c r="J63" s="16"/>
      <c r="K63" s="16"/>
    </row>
    <row r="64" spans="4:11" x14ac:dyDescent="0.2">
      <c r="D64" s="61"/>
      <c r="E64" s="94"/>
      <c r="F64" s="61"/>
      <c r="J64" s="16"/>
      <c r="K64" s="16"/>
    </row>
    <row r="65" spans="4:11" x14ac:dyDescent="0.2">
      <c r="D65" s="61"/>
      <c r="E65" s="94"/>
      <c r="F65" s="61"/>
      <c r="J65" s="16"/>
      <c r="K65" s="16"/>
    </row>
    <row r="66" spans="4:11" x14ac:dyDescent="0.2">
      <c r="D66" s="61"/>
      <c r="E66" s="94"/>
      <c r="F66" s="61"/>
      <c r="J66" s="16"/>
      <c r="K66" s="16"/>
    </row>
    <row r="67" spans="4:11" x14ac:dyDescent="0.2">
      <c r="D67" s="61"/>
      <c r="E67" s="94"/>
      <c r="F67" s="61"/>
      <c r="J67" s="16"/>
      <c r="K67" s="16"/>
    </row>
    <row r="68" spans="4:11" x14ac:dyDescent="0.2">
      <c r="D68" s="61"/>
      <c r="E68" s="94"/>
      <c r="F68" s="61"/>
      <c r="J68" s="16"/>
      <c r="K68" s="16"/>
    </row>
    <row r="69" spans="4:11" x14ac:dyDescent="0.2">
      <c r="D69" s="61"/>
      <c r="E69" s="94"/>
      <c r="F69" s="61"/>
      <c r="J69" s="16"/>
      <c r="K69" s="16"/>
    </row>
    <row r="70" spans="4:11" x14ac:dyDescent="0.2">
      <c r="D70" s="61"/>
      <c r="E70" s="94"/>
      <c r="F70" s="61"/>
      <c r="J70" s="16"/>
      <c r="K70" s="16"/>
    </row>
    <row r="71" spans="4:11" x14ac:dyDescent="0.2">
      <c r="D71" s="61"/>
      <c r="E71" s="94"/>
      <c r="F71" s="61"/>
      <c r="J71" s="16"/>
      <c r="K71" s="16"/>
    </row>
    <row r="72" spans="4:11" x14ac:dyDescent="0.2">
      <c r="D72" s="61"/>
      <c r="E72" s="94"/>
      <c r="F72" s="61"/>
      <c r="J72" s="16"/>
      <c r="K72" s="16"/>
    </row>
    <row r="73" spans="4:11" x14ac:dyDescent="0.2">
      <c r="D73" s="61"/>
      <c r="E73" s="94"/>
      <c r="F73" s="61"/>
      <c r="J73" s="16"/>
      <c r="K73" s="16"/>
    </row>
    <row r="74" spans="4:11" x14ac:dyDescent="0.2">
      <c r="D74" s="61"/>
      <c r="E74" s="94"/>
      <c r="F74" s="61"/>
      <c r="J74" s="16"/>
      <c r="K74" s="16"/>
    </row>
    <row r="75" spans="4:11" x14ac:dyDescent="0.2">
      <c r="D75" s="61"/>
      <c r="E75" s="94"/>
      <c r="F75" s="61"/>
      <c r="J75" s="16"/>
      <c r="K75" s="16"/>
    </row>
    <row r="76" spans="4:11" x14ac:dyDescent="0.2">
      <c r="D76" s="61"/>
      <c r="E76" s="94"/>
      <c r="F76" s="61"/>
      <c r="J76" s="16"/>
      <c r="K76" s="16"/>
    </row>
    <row r="77" spans="4:11" x14ac:dyDescent="0.2">
      <c r="D77" s="61"/>
      <c r="E77" s="94"/>
      <c r="F77" s="61"/>
      <c r="J77" s="16"/>
      <c r="K77" s="16"/>
    </row>
    <row r="78" spans="4:11" x14ac:dyDescent="0.2">
      <c r="D78" s="61"/>
      <c r="E78" s="94"/>
      <c r="F78" s="61"/>
      <c r="J78" s="16"/>
      <c r="K78" s="16"/>
    </row>
    <row r="79" spans="4:11" x14ac:dyDescent="0.2">
      <c r="D79" s="61"/>
      <c r="E79" s="94"/>
      <c r="F79" s="61"/>
      <c r="J79" s="16"/>
      <c r="K79" s="16"/>
    </row>
    <row r="80" spans="4:11" x14ac:dyDescent="0.2">
      <c r="D80" s="61"/>
      <c r="E80" s="94"/>
      <c r="F80" s="61"/>
      <c r="J80" s="16"/>
      <c r="K80" s="16"/>
    </row>
    <row r="81" spans="4:11" x14ac:dyDescent="0.2">
      <c r="D81" s="61"/>
      <c r="E81" s="94"/>
      <c r="F81" s="61"/>
      <c r="J81" s="16"/>
      <c r="K81" s="16"/>
    </row>
    <row r="82" spans="4:11" x14ac:dyDescent="0.2">
      <c r="D82" s="61"/>
      <c r="E82" s="94"/>
      <c r="F82" s="61"/>
      <c r="J82" s="16"/>
      <c r="K82" s="16"/>
    </row>
    <row r="83" spans="4:11" x14ac:dyDescent="0.2">
      <c r="D83" s="61"/>
      <c r="E83" s="94"/>
      <c r="F83" s="61"/>
      <c r="J83" s="16"/>
      <c r="K83" s="16"/>
    </row>
    <row r="84" spans="4:11" x14ac:dyDescent="0.2">
      <c r="D84" s="61"/>
      <c r="E84" s="94"/>
      <c r="F84" s="61"/>
      <c r="J84" s="16"/>
      <c r="K84" s="16"/>
    </row>
    <row r="85" spans="4:11" x14ac:dyDescent="0.2">
      <c r="D85" s="61"/>
      <c r="E85" s="94"/>
      <c r="F85" s="61"/>
      <c r="J85" s="16"/>
      <c r="K85" s="16"/>
    </row>
    <row r="86" spans="4:11" x14ac:dyDescent="0.2">
      <c r="D86" s="61"/>
      <c r="E86" s="94"/>
      <c r="F86" s="61"/>
      <c r="J86" s="16"/>
      <c r="K86" s="16"/>
    </row>
    <row r="87" spans="4:11" x14ac:dyDescent="0.2">
      <c r="D87" s="61"/>
      <c r="E87" s="94"/>
      <c r="F87" s="61"/>
      <c r="J87" s="16"/>
      <c r="K87" s="16"/>
    </row>
    <row r="88" spans="4:11" x14ac:dyDescent="0.2">
      <c r="D88" s="61"/>
      <c r="E88" s="94"/>
      <c r="F88" s="61"/>
      <c r="J88" s="16"/>
      <c r="K88" s="16"/>
    </row>
    <row r="89" spans="4:11" x14ac:dyDescent="0.2">
      <c r="D89" s="61"/>
      <c r="E89" s="94"/>
      <c r="F89" s="61"/>
      <c r="J89" s="16"/>
      <c r="K89" s="16"/>
    </row>
    <row r="90" spans="4:11" x14ac:dyDescent="0.2">
      <c r="D90" s="61"/>
      <c r="E90" s="94"/>
      <c r="F90" s="61"/>
      <c r="J90" s="16"/>
      <c r="K90" s="16"/>
    </row>
    <row r="91" spans="4:11" x14ac:dyDescent="0.2">
      <c r="D91" s="61"/>
      <c r="E91" s="94"/>
      <c r="F91" s="61"/>
      <c r="J91" s="16"/>
      <c r="K91" s="16"/>
    </row>
    <row r="92" spans="4:11" x14ac:dyDescent="0.2">
      <c r="D92" s="61"/>
      <c r="E92" s="94"/>
      <c r="F92" s="61"/>
      <c r="J92" s="16"/>
      <c r="K92" s="16"/>
    </row>
    <row r="93" spans="4:11" x14ac:dyDescent="0.2">
      <c r="D93" s="61"/>
      <c r="E93" s="94"/>
      <c r="F93" s="61"/>
      <c r="J93" s="16"/>
      <c r="K93" s="16"/>
    </row>
    <row r="94" spans="4:11" x14ac:dyDescent="0.2">
      <c r="D94" s="61"/>
      <c r="E94" s="94"/>
      <c r="F94" s="61"/>
      <c r="J94" s="16"/>
      <c r="K94" s="16"/>
    </row>
    <row r="95" spans="4:11" x14ac:dyDescent="0.2">
      <c r="D95" s="61"/>
      <c r="E95" s="94"/>
      <c r="F95" s="61"/>
      <c r="J95" s="16"/>
      <c r="K95" s="16"/>
    </row>
    <row r="96" spans="4:11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046773" spans="11:11" x14ac:dyDescent="0.2">
      <c r="K1046773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2:N1046800"/>
  <sheetViews>
    <sheetView topLeftCell="G1" zoomScale="110" zoomScaleNormal="110" workbookViewId="0">
      <pane ySplit="2" topLeftCell="A24" activePane="bottomLeft" state="frozen"/>
      <selection pane="bottomLeft" activeCell="M34" sqref="M34:N34"/>
    </sheetView>
  </sheetViews>
  <sheetFormatPr defaultColWidth="8.85546875" defaultRowHeight="12.75" x14ac:dyDescent="0.2"/>
  <cols>
    <col min="1" max="1" width="55.42578125" style="18" customWidth="1"/>
    <col min="2" max="2" width="15.42578125" style="18" customWidth="1"/>
    <col min="3" max="3" width="29.140625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5.28515625" style="77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4" width="10.42578125" style="18" customWidth="1"/>
    <col min="15" max="15" width="10.28515625" style="18" bestFit="1" customWidth="1"/>
    <col min="16" max="16384" width="8.85546875" style="18"/>
  </cols>
  <sheetData>
    <row r="2" spans="1:14" x14ac:dyDescent="0.2">
      <c r="A2" s="74" t="s">
        <v>0</v>
      </c>
    </row>
    <row r="3" spans="1:14" ht="13.5" thickBot="1" x14ac:dyDescent="0.25"/>
    <row r="4" spans="1:14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4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4" ht="13.5" thickTop="1" x14ac:dyDescent="0.2">
      <c r="D6" s="61"/>
      <c r="E6" s="94"/>
      <c r="F6" s="61"/>
      <c r="J6" s="16"/>
      <c r="K6" s="16"/>
    </row>
    <row r="7" spans="1:14" ht="12.75" customHeight="1" x14ac:dyDescent="0.2">
      <c r="A7" s="95" t="s">
        <v>175</v>
      </c>
      <c r="B7" s="15"/>
      <c r="C7" s="15"/>
      <c r="D7" s="96"/>
      <c r="E7" s="97"/>
      <c r="F7" s="95"/>
      <c r="J7" s="16"/>
      <c r="K7" s="16"/>
    </row>
    <row r="8" spans="1:14" ht="12.75" customHeight="1" x14ac:dyDescent="0.2">
      <c r="A8" s="15" t="s">
        <v>24</v>
      </c>
      <c r="C8" s="15" t="s">
        <v>176</v>
      </c>
      <c r="D8" s="61">
        <v>9389000</v>
      </c>
      <c r="E8" s="108">
        <v>23</v>
      </c>
      <c r="F8" s="61"/>
      <c r="G8" s="18" t="s">
        <v>493</v>
      </c>
      <c r="H8" s="20">
        <v>13</v>
      </c>
      <c r="I8" s="76">
        <v>45271</v>
      </c>
      <c r="J8" s="16" t="s">
        <v>718</v>
      </c>
      <c r="K8" s="16">
        <v>15967.92</v>
      </c>
      <c r="M8">
        <v>12702135</v>
      </c>
      <c r="N8" s="123">
        <v>45278</v>
      </c>
    </row>
    <row r="9" spans="1:14" ht="12.75" customHeight="1" x14ac:dyDescent="0.2">
      <c r="A9" s="15" t="s">
        <v>24</v>
      </c>
      <c r="C9" s="15"/>
      <c r="D9" s="61"/>
      <c r="E9" s="108">
        <v>23</v>
      </c>
      <c r="F9" s="61"/>
      <c r="G9" s="15" t="s">
        <v>746</v>
      </c>
      <c r="H9" s="17" t="s">
        <v>747</v>
      </c>
      <c r="I9" s="76">
        <v>45303</v>
      </c>
      <c r="J9" s="21" t="s">
        <v>748</v>
      </c>
      <c r="K9" s="16">
        <v>12114.5</v>
      </c>
      <c r="M9">
        <v>12815305</v>
      </c>
      <c r="N9" s="123">
        <v>45320</v>
      </c>
    </row>
    <row r="10" spans="1:14" ht="12.75" customHeight="1" x14ac:dyDescent="0.2">
      <c r="A10" s="15" t="s">
        <v>24</v>
      </c>
      <c r="C10" s="15"/>
      <c r="D10" s="61"/>
      <c r="E10" s="108">
        <v>23</v>
      </c>
      <c r="F10" s="61"/>
      <c r="G10" s="15" t="s">
        <v>746</v>
      </c>
      <c r="H10" s="17" t="s">
        <v>778</v>
      </c>
      <c r="I10" s="76">
        <v>45330</v>
      </c>
      <c r="J10" s="21" t="s">
        <v>777</v>
      </c>
      <c r="K10" s="16">
        <v>1788.75</v>
      </c>
      <c r="M10">
        <v>12953849</v>
      </c>
      <c r="N10" s="123">
        <v>45348</v>
      </c>
    </row>
    <row r="11" spans="1:14" ht="12.75" customHeight="1" x14ac:dyDescent="0.2">
      <c r="A11" s="15" t="s">
        <v>24</v>
      </c>
      <c r="C11" s="15"/>
      <c r="D11" s="61"/>
      <c r="E11" s="108">
        <v>23</v>
      </c>
      <c r="F11" s="61"/>
      <c r="G11" s="18" t="s">
        <v>816</v>
      </c>
      <c r="H11" s="71" t="s">
        <v>817</v>
      </c>
      <c r="I11" s="76">
        <v>45359</v>
      </c>
      <c r="J11" s="21" t="s">
        <v>818</v>
      </c>
      <c r="K11" s="16">
        <v>367.6</v>
      </c>
      <c r="M11">
        <v>13043230</v>
      </c>
      <c r="N11" s="123">
        <v>45377</v>
      </c>
    </row>
    <row r="12" spans="1:14" ht="12.75" customHeight="1" x14ac:dyDescent="0.2">
      <c r="A12" s="15" t="s">
        <v>24</v>
      </c>
      <c r="C12" s="15"/>
      <c r="D12" s="61"/>
      <c r="E12" s="108">
        <v>23</v>
      </c>
      <c r="F12" s="61"/>
      <c r="G12" s="15" t="s">
        <v>746</v>
      </c>
      <c r="H12" s="17" t="s">
        <v>890</v>
      </c>
      <c r="I12" s="76">
        <v>45434</v>
      </c>
      <c r="J12" s="21" t="s">
        <v>884</v>
      </c>
      <c r="K12" s="16">
        <v>34554.75</v>
      </c>
      <c r="M12">
        <v>13331708</v>
      </c>
      <c r="N12" s="123">
        <v>45441</v>
      </c>
    </row>
    <row r="13" spans="1:14" ht="12.75" customHeight="1" x14ac:dyDescent="0.2">
      <c r="A13" s="15" t="s">
        <v>24</v>
      </c>
      <c r="C13" s="15"/>
      <c r="D13" s="61"/>
      <c r="E13" s="108">
        <v>23</v>
      </c>
      <c r="F13" s="61"/>
      <c r="G13" s="15" t="s">
        <v>746</v>
      </c>
      <c r="H13" s="17" t="s">
        <v>993</v>
      </c>
      <c r="I13" s="76">
        <v>45559</v>
      </c>
      <c r="J13" s="21" t="s">
        <v>992</v>
      </c>
      <c r="K13" s="191">
        <v>14847.33</v>
      </c>
      <c r="M13">
        <v>13836916</v>
      </c>
      <c r="N13" s="123">
        <v>45561</v>
      </c>
    </row>
    <row r="14" spans="1:14" ht="12.75" customHeight="1" x14ac:dyDescent="0.2">
      <c r="A14" s="15" t="s">
        <v>24</v>
      </c>
      <c r="C14" s="15"/>
      <c r="D14" s="61"/>
      <c r="E14" s="108">
        <v>23</v>
      </c>
      <c r="F14" s="61"/>
      <c r="G14" s="15" t="s">
        <v>1005</v>
      </c>
      <c r="H14" s="17" t="s">
        <v>1006</v>
      </c>
      <c r="I14" s="76">
        <v>45574</v>
      </c>
      <c r="J14" s="21" t="s">
        <v>1003</v>
      </c>
      <c r="K14" s="16">
        <v>415188.95</v>
      </c>
      <c r="M14">
        <v>13924866</v>
      </c>
      <c r="N14" s="186" t="s">
        <v>1037</v>
      </c>
    </row>
    <row r="15" spans="1:14" ht="12.75" customHeight="1" x14ac:dyDescent="0.2">
      <c r="A15" s="15" t="s">
        <v>24</v>
      </c>
      <c r="C15" s="15"/>
      <c r="D15" s="61"/>
      <c r="E15" s="108">
        <v>23</v>
      </c>
      <c r="F15" s="61"/>
      <c r="G15" s="15" t="s">
        <v>1005</v>
      </c>
      <c r="H15" s="17" t="s">
        <v>1007</v>
      </c>
      <c r="I15" s="76">
        <v>45574</v>
      </c>
      <c r="J15" s="21" t="s">
        <v>1003</v>
      </c>
      <c r="K15" s="16">
        <v>238219.15</v>
      </c>
      <c r="M15">
        <v>13924866</v>
      </c>
      <c r="N15" s="186" t="s">
        <v>1037</v>
      </c>
    </row>
    <row r="16" spans="1:14" ht="12.75" customHeight="1" x14ac:dyDescent="0.2">
      <c r="A16" s="15" t="s">
        <v>24</v>
      </c>
      <c r="C16" s="15"/>
      <c r="D16" s="61"/>
      <c r="E16" s="108">
        <v>23</v>
      </c>
      <c r="F16" s="61"/>
      <c r="G16" s="15" t="s">
        <v>746</v>
      </c>
      <c r="H16" s="17" t="s">
        <v>1008</v>
      </c>
      <c r="I16" s="76">
        <v>45574</v>
      </c>
      <c r="J16" s="21" t="s">
        <v>1003</v>
      </c>
      <c r="K16" s="16">
        <v>16319.33</v>
      </c>
      <c r="M16">
        <v>13924866</v>
      </c>
      <c r="N16" s="186" t="s">
        <v>1037</v>
      </c>
    </row>
    <row r="17" spans="1:14" ht="12.75" customHeight="1" x14ac:dyDescent="0.2">
      <c r="A17" s="15" t="s">
        <v>24</v>
      </c>
      <c r="C17" s="15"/>
      <c r="D17" s="61"/>
      <c r="E17" s="108">
        <v>23</v>
      </c>
      <c r="F17" s="61"/>
      <c r="G17" s="15" t="s">
        <v>746</v>
      </c>
      <c r="H17" s="17" t="s">
        <v>1009</v>
      </c>
      <c r="I17" s="76">
        <v>45574</v>
      </c>
      <c r="J17" s="21" t="s">
        <v>1003</v>
      </c>
      <c r="K17" s="191">
        <v>14847.28</v>
      </c>
      <c r="M17">
        <v>13924866</v>
      </c>
      <c r="N17" s="186" t="s">
        <v>1037</v>
      </c>
    </row>
    <row r="18" spans="1:14" ht="12.75" customHeight="1" x14ac:dyDescent="0.2">
      <c r="A18" s="15" t="s">
        <v>24</v>
      </c>
      <c r="C18" s="15"/>
      <c r="D18" s="183"/>
      <c r="E18" s="184">
        <v>23</v>
      </c>
      <c r="F18" s="183"/>
      <c r="G18" s="18" t="s">
        <v>1005</v>
      </c>
      <c r="H18" s="17" t="s">
        <v>1026</v>
      </c>
      <c r="I18" s="76">
        <v>45616</v>
      </c>
      <c r="J18" s="21" t="s">
        <v>1027</v>
      </c>
      <c r="K18" s="16">
        <v>823656.03</v>
      </c>
      <c r="M18" s="187" t="s">
        <v>1038</v>
      </c>
      <c r="N18" s="189">
        <v>45623</v>
      </c>
    </row>
    <row r="19" spans="1:14" ht="12.75" customHeight="1" x14ac:dyDescent="0.2">
      <c r="A19" s="15" t="s">
        <v>24</v>
      </c>
      <c r="C19" s="15"/>
      <c r="D19" s="183"/>
      <c r="E19" s="184">
        <v>23</v>
      </c>
      <c r="F19" s="183"/>
      <c r="G19" s="18" t="s">
        <v>1005</v>
      </c>
      <c r="H19" s="17" t="s">
        <v>1029</v>
      </c>
      <c r="I19" s="76">
        <v>45616</v>
      </c>
      <c r="J19" s="21" t="s">
        <v>1028</v>
      </c>
      <c r="K19" s="16">
        <v>1036736.8</v>
      </c>
      <c r="M19" s="187" t="s">
        <v>1038</v>
      </c>
      <c r="N19" s="189">
        <v>45623</v>
      </c>
    </row>
    <row r="20" spans="1:14" ht="12.75" customHeight="1" x14ac:dyDescent="0.2">
      <c r="A20" s="15" t="s">
        <v>24</v>
      </c>
      <c r="C20" s="15"/>
      <c r="D20" s="183"/>
      <c r="E20" s="184">
        <v>23</v>
      </c>
      <c r="F20" s="183"/>
      <c r="G20" s="18" t="s">
        <v>816</v>
      </c>
      <c r="H20" s="17" t="s">
        <v>1016</v>
      </c>
      <c r="I20" s="76">
        <v>45637</v>
      </c>
      <c r="J20" s="21" t="s">
        <v>1017</v>
      </c>
      <c r="K20" s="16">
        <v>5403.46</v>
      </c>
      <c r="M20" s="187" t="s">
        <v>1062</v>
      </c>
      <c r="N20" s="189">
        <v>45642</v>
      </c>
    </row>
    <row r="21" spans="1:14" ht="12.75" customHeight="1" x14ac:dyDescent="0.2">
      <c r="A21" s="15" t="s">
        <v>24</v>
      </c>
      <c r="C21" s="15"/>
      <c r="D21" s="183"/>
      <c r="E21" s="184">
        <v>23</v>
      </c>
      <c r="F21" s="183"/>
      <c r="G21" s="18" t="s">
        <v>816</v>
      </c>
      <c r="H21" s="17" t="s">
        <v>1064</v>
      </c>
      <c r="I21" s="162">
        <v>45679</v>
      </c>
      <c r="J21" s="192" t="s">
        <v>1065</v>
      </c>
      <c r="K21" s="163">
        <v>59132.25</v>
      </c>
      <c r="M21" s="187" t="s">
        <v>1071</v>
      </c>
      <c r="N21" s="189">
        <v>45681</v>
      </c>
    </row>
    <row r="22" spans="1:14" ht="12.75" customHeight="1" x14ac:dyDescent="0.2">
      <c r="A22" s="15" t="s">
        <v>24</v>
      </c>
      <c r="C22" s="15"/>
      <c r="D22" s="183"/>
      <c r="E22" s="184">
        <v>23</v>
      </c>
      <c r="F22" s="183"/>
      <c r="G22" s="18" t="s">
        <v>1005</v>
      </c>
      <c r="H22" s="17" t="s">
        <v>1116</v>
      </c>
      <c r="I22" s="162">
        <v>45712</v>
      </c>
      <c r="J22" s="198" t="s">
        <v>1117</v>
      </c>
      <c r="K22" s="163">
        <v>687421.36</v>
      </c>
      <c r="M22" s="187" t="s">
        <v>1131</v>
      </c>
      <c r="N22" s="189">
        <v>45726</v>
      </c>
    </row>
    <row r="23" spans="1:14" ht="12.75" customHeight="1" x14ac:dyDescent="0.2">
      <c r="A23" s="15" t="s">
        <v>24</v>
      </c>
      <c r="C23" s="15"/>
      <c r="D23" s="183"/>
      <c r="E23" s="184">
        <v>23</v>
      </c>
      <c r="F23" s="183"/>
      <c r="G23" s="18" t="s">
        <v>1132</v>
      </c>
      <c r="H23" s="17" t="s">
        <v>1138</v>
      </c>
      <c r="I23" s="162">
        <v>45728</v>
      </c>
      <c r="J23" s="198" t="s">
        <v>1133</v>
      </c>
      <c r="K23" s="163">
        <v>39640.519999999997</v>
      </c>
      <c r="M23" s="187" t="s">
        <v>1187</v>
      </c>
      <c r="N23" s="189">
        <v>45732</v>
      </c>
    </row>
    <row r="24" spans="1:14" ht="12.75" customHeight="1" x14ac:dyDescent="0.2">
      <c r="A24" s="15" t="s">
        <v>24</v>
      </c>
      <c r="C24" s="15"/>
      <c r="D24" s="183"/>
      <c r="E24" s="184">
        <v>23</v>
      </c>
      <c r="F24" s="183"/>
      <c r="G24" s="18" t="s">
        <v>1134</v>
      </c>
      <c r="H24" s="17" t="s">
        <v>1139</v>
      </c>
      <c r="I24" s="162">
        <v>45728</v>
      </c>
      <c r="J24" s="198" t="s">
        <v>1135</v>
      </c>
      <c r="K24" s="163">
        <v>1231233.25</v>
      </c>
      <c r="M24" s="187" t="s">
        <v>1187</v>
      </c>
      <c r="N24" s="189">
        <v>45732</v>
      </c>
    </row>
    <row r="25" spans="1:14" ht="12.75" customHeight="1" x14ac:dyDescent="0.2">
      <c r="A25" s="15" t="s">
        <v>24</v>
      </c>
      <c r="C25" s="15"/>
      <c r="D25" s="183"/>
      <c r="E25" s="184">
        <v>23</v>
      </c>
      <c r="F25" s="183"/>
      <c r="G25" s="18" t="s">
        <v>1134</v>
      </c>
      <c r="H25" s="17" t="s">
        <v>1140</v>
      </c>
      <c r="I25" s="162">
        <v>45728</v>
      </c>
      <c r="J25" s="198" t="s">
        <v>1136</v>
      </c>
      <c r="K25" s="163">
        <v>1674087.19</v>
      </c>
      <c r="M25" s="187" t="s">
        <v>1187</v>
      </c>
      <c r="N25" s="189">
        <v>45732</v>
      </c>
    </row>
    <row r="26" spans="1:14" ht="12.75" customHeight="1" x14ac:dyDescent="0.2">
      <c r="A26" s="15" t="s">
        <v>24</v>
      </c>
      <c r="C26" s="15"/>
      <c r="D26" s="183"/>
      <c r="E26" s="184">
        <v>23</v>
      </c>
      <c r="F26" s="183"/>
      <c r="G26" s="18" t="s">
        <v>493</v>
      </c>
      <c r="H26" s="17">
        <v>14</v>
      </c>
      <c r="I26" s="162">
        <v>45728</v>
      </c>
      <c r="J26" s="198" t="s">
        <v>1137</v>
      </c>
      <c r="K26" s="163">
        <v>99188.23</v>
      </c>
      <c r="M26" s="187" t="s">
        <v>1187</v>
      </c>
      <c r="N26" s="189">
        <v>45732</v>
      </c>
    </row>
    <row r="27" spans="1:14" ht="12.75" customHeight="1" x14ac:dyDescent="0.2">
      <c r="A27" s="15" t="s">
        <v>24</v>
      </c>
      <c r="C27" s="15"/>
      <c r="D27" s="183"/>
      <c r="E27" s="184">
        <v>23</v>
      </c>
      <c r="F27" s="183"/>
      <c r="G27" s="202" t="s">
        <v>746</v>
      </c>
      <c r="H27" s="225" t="s">
        <v>1202</v>
      </c>
      <c r="I27" s="162">
        <v>45763</v>
      </c>
      <c r="J27" s="203" t="s">
        <v>1191</v>
      </c>
      <c r="K27" s="224">
        <v>15493.33</v>
      </c>
      <c r="M27" s="187" t="s">
        <v>1236</v>
      </c>
      <c r="N27" s="189">
        <v>45769</v>
      </c>
    </row>
    <row r="28" spans="1:14" ht="12.75" customHeight="1" x14ac:dyDescent="0.2">
      <c r="A28" s="15" t="s">
        <v>24</v>
      </c>
      <c r="C28" s="15"/>
      <c r="D28" s="183"/>
      <c r="E28" s="184">
        <v>23</v>
      </c>
      <c r="F28" s="183"/>
      <c r="G28" s="202" t="s">
        <v>746</v>
      </c>
      <c r="H28" s="225" t="s">
        <v>1203</v>
      </c>
      <c r="I28" s="162">
        <v>45763</v>
      </c>
      <c r="J28" s="203" t="s">
        <v>1192</v>
      </c>
      <c r="K28" s="224">
        <v>10044.07</v>
      </c>
      <c r="M28" s="187" t="s">
        <v>1236</v>
      </c>
      <c r="N28" s="189">
        <v>45769</v>
      </c>
    </row>
    <row r="29" spans="1:14" ht="12.75" customHeight="1" x14ac:dyDescent="0.2">
      <c r="A29" s="15" t="s">
        <v>24</v>
      </c>
      <c r="C29" s="15"/>
      <c r="D29" s="183"/>
      <c r="E29" s="184">
        <v>23</v>
      </c>
      <c r="F29" s="183"/>
      <c r="G29" s="202" t="s">
        <v>1193</v>
      </c>
      <c r="H29" s="225" t="s">
        <v>1204</v>
      </c>
      <c r="I29" s="162">
        <v>45763</v>
      </c>
      <c r="J29" s="203" t="s">
        <v>1194</v>
      </c>
      <c r="K29" s="224">
        <v>821543.3</v>
      </c>
      <c r="M29" s="187" t="s">
        <v>1236</v>
      </c>
      <c r="N29" s="189">
        <v>45769</v>
      </c>
    </row>
    <row r="30" spans="1:14" ht="12.75" customHeight="1" x14ac:dyDescent="0.2">
      <c r="A30" s="15" t="s">
        <v>24</v>
      </c>
      <c r="C30" s="15"/>
      <c r="D30" s="183"/>
      <c r="E30" s="184">
        <v>23</v>
      </c>
      <c r="F30" s="183"/>
      <c r="G30" s="232" t="s">
        <v>746</v>
      </c>
      <c r="H30" s="235" t="s">
        <v>1255</v>
      </c>
      <c r="I30" s="236">
        <v>45792</v>
      </c>
      <c r="J30" s="237" t="s">
        <v>1244</v>
      </c>
      <c r="K30" s="234">
        <v>16458.29</v>
      </c>
      <c r="M30" s="187" t="s">
        <v>1279</v>
      </c>
      <c r="N30" s="188">
        <v>45805</v>
      </c>
    </row>
    <row r="31" spans="1:14" ht="12.75" customHeight="1" x14ac:dyDescent="0.2">
      <c r="A31" s="15" t="s">
        <v>24</v>
      </c>
      <c r="C31" s="15"/>
      <c r="D31" s="183"/>
      <c r="E31" s="184">
        <v>23</v>
      </c>
      <c r="F31" s="183"/>
      <c r="G31" s="232" t="s">
        <v>1193</v>
      </c>
      <c r="H31" s="235" t="s">
        <v>1256</v>
      </c>
      <c r="I31" s="236">
        <v>45792</v>
      </c>
      <c r="J31" s="237" t="s">
        <v>1245</v>
      </c>
      <c r="K31" s="234">
        <v>692273.47</v>
      </c>
      <c r="M31" s="187" t="s">
        <v>1279</v>
      </c>
      <c r="N31" s="188">
        <v>45805</v>
      </c>
    </row>
    <row r="32" spans="1:14" ht="12.75" customHeight="1" x14ac:dyDescent="0.2">
      <c r="A32" s="15" t="s">
        <v>24</v>
      </c>
      <c r="C32" s="15"/>
      <c r="D32" s="183"/>
      <c r="E32" s="184">
        <v>23</v>
      </c>
      <c r="F32" s="183"/>
      <c r="G32" s="232" t="s">
        <v>746</v>
      </c>
      <c r="H32" s="235" t="s">
        <v>1257</v>
      </c>
      <c r="I32" s="236">
        <v>45792</v>
      </c>
      <c r="J32" s="237" t="s">
        <v>1246</v>
      </c>
      <c r="K32" s="234">
        <v>22446.76</v>
      </c>
      <c r="M32" s="187" t="s">
        <v>1279</v>
      </c>
      <c r="N32" s="188">
        <v>45805</v>
      </c>
    </row>
    <row r="33" spans="1:14" ht="12.75" customHeight="1" x14ac:dyDescent="0.2">
      <c r="A33" s="15" t="s">
        <v>24</v>
      </c>
      <c r="C33" s="15"/>
      <c r="D33" s="183"/>
      <c r="E33" s="184">
        <v>23</v>
      </c>
      <c r="F33" s="183"/>
      <c r="G33" s="297" t="s">
        <v>816</v>
      </c>
      <c r="H33" s="298" t="s">
        <v>1261</v>
      </c>
      <c r="I33" s="299">
        <v>45796</v>
      </c>
      <c r="J33" s="297" t="s">
        <v>1268</v>
      </c>
      <c r="K33" s="296">
        <v>111253.5625</v>
      </c>
      <c r="M33" s="187" t="s">
        <v>1280</v>
      </c>
      <c r="N33" s="188">
        <v>45805</v>
      </c>
    </row>
    <row r="34" spans="1:14" ht="12.75" customHeight="1" x14ac:dyDescent="0.2">
      <c r="A34" s="15" t="s">
        <v>24</v>
      </c>
      <c r="C34" s="15"/>
      <c r="D34" s="183"/>
      <c r="E34" s="184">
        <v>23</v>
      </c>
      <c r="F34" s="183"/>
      <c r="G34" s="202" t="s">
        <v>1193</v>
      </c>
      <c r="H34" s="302" t="s">
        <v>1299</v>
      </c>
      <c r="I34" s="299">
        <v>16224</v>
      </c>
      <c r="J34" s="297" t="s">
        <v>1300</v>
      </c>
      <c r="K34" s="296">
        <v>783034.19</v>
      </c>
      <c r="M34" s="187" t="s">
        <v>1323</v>
      </c>
      <c r="N34" s="188">
        <v>45833</v>
      </c>
    </row>
    <row r="35" spans="1:14" ht="12.75" customHeight="1" x14ac:dyDescent="0.2">
      <c r="D35" s="61"/>
      <c r="E35" s="94"/>
      <c r="F35" s="61"/>
      <c r="J35" s="185"/>
      <c r="K35" s="16"/>
      <c r="M35" s="187"/>
    </row>
    <row r="36" spans="1:14" s="95" customFormat="1" ht="12.75" customHeight="1" thickBot="1" x14ac:dyDescent="0.25">
      <c r="A36" s="98" t="s">
        <v>338</v>
      </c>
      <c r="B36" s="98"/>
      <c r="C36" s="98"/>
      <c r="D36" s="99">
        <f>SUM(D7:D35)</f>
        <v>9389000</v>
      </c>
      <c r="E36" s="100"/>
      <c r="F36" s="99"/>
      <c r="G36" s="98"/>
      <c r="H36" s="101"/>
      <c r="I36" s="102"/>
      <c r="J36" s="103"/>
      <c r="K36" s="103">
        <f>SUM(K7:K35)</f>
        <v>8893261.6225000005</v>
      </c>
      <c r="L36" s="104">
        <f>+D36-K36</f>
        <v>495738.37749999948</v>
      </c>
    </row>
    <row r="37" spans="1:14" ht="13.5" thickTop="1" x14ac:dyDescent="0.2">
      <c r="D37" s="61"/>
      <c r="E37" s="94"/>
      <c r="F37" s="61"/>
      <c r="J37" s="16"/>
      <c r="K37" s="16"/>
    </row>
    <row r="38" spans="1:14" ht="12.75" customHeight="1" x14ac:dyDescent="0.2">
      <c r="A38" s="95" t="s">
        <v>175</v>
      </c>
      <c r="B38" s="15"/>
      <c r="C38" s="15"/>
      <c r="D38" s="96"/>
      <c r="E38" s="97"/>
      <c r="F38" s="95"/>
      <c r="J38" s="16"/>
      <c r="K38" s="16"/>
    </row>
    <row r="39" spans="1:14" ht="12.75" customHeight="1" x14ac:dyDescent="0.2">
      <c r="A39" s="15" t="s">
        <v>339</v>
      </c>
      <c r="C39" s="15"/>
      <c r="D39" s="61">
        <v>400000</v>
      </c>
      <c r="E39" s="108">
        <v>23</v>
      </c>
      <c r="F39" s="61"/>
      <c r="J39" s="16"/>
      <c r="K39" s="16"/>
    </row>
    <row r="40" spans="1:14" ht="12.75" customHeight="1" x14ac:dyDescent="0.2">
      <c r="A40" s="15" t="s">
        <v>340</v>
      </c>
      <c r="C40" s="15"/>
      <c r="D40" s="61">
        <v>300000</v>
      </c>
      <c r="E40" s="108">
        <v>23</v>
      </c>
      <c r="F40" s="61"/>
      <c r="J40" s="16"/>
      <c r="K40" s="16"/>
    </row>
    <row r="41" spans="1:14" ht="12.75" customHeight="1" x14ac:dyDescent="0.2">
      <c r="A41" s="15" t="s">
        <v>341</v>
      </c>
      <c r="C41" s="15"/>
      <c r="D41" s="61">
        <v>187932</v>
      </c>
      <c r="E41" s="108">
        <v>23</v>
      </c>
      <c r="F41" s="61"/>
      <c r="J41" s="16"/>
      <c r="K41" s="16"/>
    </row>
    <row r="42" spans="1:14" ht="12.75" customHeight="1" x14ac:dyDescent="0.2">
      <c r="D42" s="61"/>
      <c r="E42" s="94"/>
      <c r="F42" s="61"/>
      <c r="J42" s="16"/>
      <c r="K42" s="16"/>
    </row>
    <row r="43" spans="1:14" s="95" customFormat="1" ht="12.75" customHeight="1" thickBot="1" x14ac:dyDescent="0.25">
      <c r="A43" s="98" t="s">
        <v>342</v>
      </c>
      <c r="B43" s="98"/>
      <c r="C43" s="98"/>
      <c r="D43" s="99">
        <f>SUM(D38:D42)</f>
        <v>887932</v>
      </c>
      <c r="E43" s="100"/>
      <c r="F43" s="99"/>
      <c r="G43" s="98"/>
      <c r="H43" s="101"/>
      <c r="I43" s="102"/>
      <c r="J43" s="103"/>
      <c r="K43" s="103">
        <f>SUM(K38:K42)</f>
        <v>0</v>
      </c>
      <c r="L43" s="104">
        <f>+D43-K43</f>
        <v>887932</v>
      </c>
    </row>
    <row r="44" spans="1:14" ht="13.5" thickTop="1" x14ac:dyDescent="0.2">
      <c r="D44" s="61"/>
      <c r="E44" s="94"/>
      <c r="F44" s="61"/>
      <c r="J44" s="16"/>
      <c r="K44" s="16"/>
    </row>
    <row r="45" spans="1:14" ht="12.75" customHeight="1" x14ac:dyDescent="0.2">
      <c r="A45" s="95" t="s">
        <v>175</v>
      </c>
      <c r="B45" s="15"/>
      <c r="C45" s="15"/>
      <c r="D45" s="96"/>
      <c r="E45" s="97"/>
      <c r="F45" s="95"/>
      <c r="J45" s="16"/>
      <c r="K45" s="16"/>
    </row>
    <row r="46" spans="1:14" ht="12.75" customHeight="1" x14ac:dyDescent="0.2">
      <c r="A46" s="15" t="s">
        <v>47</v>
      </c>
      <c r="C46" s="15" t="s">
        <v>343</v>
      </c>
      <c r="D46" s="61">
        <v>188000</v>
      </c>
      <c r="E46" s="108">
        <v>23</v>
      </c>
      <c r="F46" s="61"/>
      <c r="G46" s="18" t="s">
        <v>344</v>
      </c>
      <c r="H46" s="20" t="s">
        <v>345</v>
      </c>
      <c r="I46" s="76">
        <v>45064</v>
      </c>
      <c r="J46" s="21" t="s">
        <v>729</v>
      </c>
      <c r="K46" s="16">
        <v>188000</v>
      </c>
      <c r="M46" s="18">
        <v>11846850</v>
      </c>
      <c r="N46" s="57">
        <v>45064</v>
      </c>
    </row>
    <row r="47" spans="1:14" ht="12.75" customHeight="1" x14ac:dyDescent="0.2">
      <c r="D47" s="61"/>
      <c r="E47" s="94"/>
      <c r="F47" s="61"/>
      <c r="J47" s="16"/>
      <c r="K47" s="16"/>
    </row>
    <row r="48" spans="1:14" s="95" customFormat="1" ht="12.75" customHeight="1" thickBot="1" x14ac:dyDescent="0.25">
      <c r="A48" s="98" t="s">
        <v>346</v>
      </c>
      <c r="B48" s="98"/>
      <c r="C48" s="98"/>
      <c r="D48" s="99">
        <f>SUM(D45:D47)</f>
        <v>188000</v>
      </c>
      <c r="E48" s="100"/>
      <c r="F48" s="99"/>
      <c r="G48" s="98"/>
      <c r="H48" s="101"/>
      <c r="I48" s="102"/>
      <c r="J48" s="103"/>
      <c r="K48" s="103">
        <f>SUM(K45:K47)</f>
        <v>188000</v>
      </c>
      <c r="L48" s="104">
        <f>+D48-K48</f>
        <v>0</v>
      </c>
    </row>
    <row r="49" spans="4:11" ht="13.5" thickTop="1" x14ac:dyDescent="0.2">
      <c r="D49" s="61"/>
      <c r="E49" s="94"/>
      <c r="F49" s="61"/>
      <c r="J49" s="16"/>
      <c r="K49" s="16"/>
    </row>
    <row r="50" spans="4:11" x14ac:dyDescent="0.2">
      <c r="D50" s="61"/>
      <c r="E50" s="94"/>
      <c r="F50" s="61"/>
      <c r="J50" s="16"/>
      <c r="K50" s="16"/>
    </row>
    <row r="51" spans="4:11" x14ac:dyDescent="0.2">
      <c r="D51" s="61"/>
      <c r="E51" s="94"/>
      <c r="F51" s="61"/>
      <c r="J51" s="16"/>
      <c r="K51" s="16"/>
    </row>
    <row r="52" spans="4:11" x14ac:dyDescent="0.2">
      <c r="D52" s="61"/>
      <c r="E52" s="94"/>
      <c r="F52" s="61"/>
      <c r="J52" s="16"/>
      <c r="K52" s="16"/>
    </row>
    <row r="53" spans="4:11" x14ac:dyDescent="0.2">
      <c r="D53" s="61"/>
      <c r="E53" s="94"/>
      <c r="F53" s="61"/>
      <c r="J53" s="16"/>
      <c r="K53" s="16"/>
    </row>
    <row r="54" spans="4:11" x14ac:dyDescent="0.2">
      <c r="D54" s="61"/>
      <c r="E54" s="94"/>
      <c r="F54" s="61"/>
      <c r="J54" s="16"/>
      <c r="K54" s="16"/>
    </row>
    <row r="55" spans="4:11" x14ac:dyDescent="0.2">
      <c r="D55" s="61"/>
      <c r="E55" s="94"/>
      <c r="F55" s="61"/>
      <c r="J55" s="16"/>
      <c r="K55" s="16"/>
    </row>
    <row r="56" spans="4:11" x14ac:dyDescent="0.2">
      <c r="D56" s="61"/>
      <c r="E56" s="94"/>
      <c r="F56" s="61"/>
      <c r="J56" s="16"/>
      <c r="K56" s="16"/>
    </row>
    <row r="57" spans="4:11" x14ac:dyDescent="0.2">
      <c r="D57" s="61"/>
      <c r="E57" s="94"/>
      <c r="F57" s="61"/>
      <c r="J57" s="16"/>
      <c r="K57" s="16"/>
    </row>
    <row r="58" spans="4:11" x14ac:dyDescent="0.2">
      <c r="D58" s="61"/>
      <c r="E58" s="94"/>
      <c r="F58" s="61"/>
      <c r="J58" s="16"/>
      <c r="K58" s="16"/>
    </row>
    <row r="59" spans="4:11" x14ac:dyDescent="0.2">
      <c r="D59" s="61"/>
      <c r="E59" s="94"/>
      <c r="F59" s="61"/>
      <c r="J59" s="16"/>
      <c r="K59" s="16"/>
    </row>
    <row r="60" spans="4:11" x14ac:dyDescent="0.2">
      <c r="D60" s="61"/>
      <c r="E60" s="94"/>
      <c r="F60" s="61"/>
      <c r="J60" s="16"/>
      <c r="K60" s="16"/>
    </row>
    <row r="61" spans="4:11" x14ac:dyDescent="0.2">
      <c r="D61" s="61"/>
      <c r="E61" s="94"/>
      <c r="F61" s="61"/>
      <c r="J61" s="16"/>
      <c r="K61" s="16"/>
    </row>
    <row r="62" spans="4:11" x14ac:dyDescent="0.2">
      <c r="D62" s="61"/>
      <c r="E62" s="94"/>
      <c r="F62" s="61"/>
      <c r="J62" s="16"/>
      <c r="K62" s="16"/>
    </row>
    <row r="63" spans="4:11" x14ac:dyDescent="0.2">
      <c r="D63" s="61"/>
      <c r="E63" s="94"/>
      <c r="F63" s="61"/>
      <c r="J63" s="16"/>
      <c r="K63" s="16"/>
    </row>
    <row r="64" spans="4:11" x14ac:dyDescent="0.2">
      <c r="D64" s="61"/>
      <c r="E64" s="94"/>
      <c r="F64" s="61"/>
      <c r="J64" s="16"/>
      <c r="K64" s="16"/>
    </row>
    <row r="65" spans="4:11" x14ac:dyDescent="0.2">
      <c r="D65" s="61"/>
      <c r="E65" s="94"/>
      <c r="F65" s="61"/>
      <c r="J65" s="16"/>
      <c r="K65" s="16"/>
    </row>
    <row r="66" spans="4:11" x14ac:dyDescent="0.2">
      <c r="D66" s="61"/>
      <c r="E66" s="94"/>
      <c r="F66" s="61"/>
      <c r="J66" s="16"/>
      <c r="K66" s="16"/>
    </row>
    <row r="67" spans="4:11" x14ac:dyDescent="0.2">
      <c r="D67" s="61"/>
      <c r="E67" s="94"/>
      <c r="F67" s="61"/>
      <c r="J67" s="16"/>
      <c r="K67" s="16"/>
    </row>
    <row r="68" spans="4:11" x14ac:dyDescent="0.2">
      <c r="D68" s="61"/>
      <c r="E68" s="94"/>
      <c r="F68" s="61"/>
      <c r="J68" s="16"/>
      <c r="K68" s="16"/>
    </row>
    <row r="69" spans="4:11" x14ac:dyDescent="0.2">
      <c r="D69" s="61"/>
      <c r="E69" s="94"/>
      <c r="F69" s="61"/>
      <c r="J69" s="16"/>
      <c r="K69" s="16"/>
    </row>
    <row r="70" spans="4:11" x14ac:dyDescent="0.2">
      <c r="D70" s="61"/>
      <c r="E70" s="94"/>
      <c r="F70" s="61"/>
      <c r="J70" s="16"/>
      <c r="K70" s="16"/>
    </row>
    <row r="71" spans="4:11" x14ac:dyDescent="0.2">
      <c r="D71" s="61"/>
      <c r="E71" s="94"/>
      <c r="F71" s="61"/>
      <c r="J71" s="16"/>
      <c r="K71" s="16"/>
    </row>
    <row r="72" spans="4:11" x14ac:dyDescent="0.2">
      <c r="D72" s="61"/>
      <c r="E72" s="94"/>
      <c r="F72" s="61"/>
      <c r="J72" s="16"/>
      <c r="K72" s="16"/>
    </row>
    <row r="73" spans="4:11" x14ac:dyDescent="0.2">
      <c r="D73" s="61"/>
      <c r="E73" s="94"/>
      <c r="F73" s="61"/>
      <c r="J73" s="16"/>
      <c r="K73" s="16"/>
    </row>
    <row r="74" spans="4:11" x14ac:dyDescent="0.2">
      <c r="D74" s="61"/>
      <c r="E74" s="94"/>
      <c r="F74" s="61"/>
      <c r="J74" s="16"/>
      <c r="K74" s="16"/>
    </row>
    <row r="75" spans="4:11" x14ac:dyDescent="0.2">
      <c r="D75" s="61"/>
      <c r="E75" s="94"/>
      <c r="F75" s="61"/>
      <c r="J75" s="16"/>
      <c r="K75" s="16"/>
    </row>
    <row r="76" spans="4:11" x14ac:dyDescent="0.2">
      <c r="D76" s="61"/>
      <c r="E76" s="94"/>
      <c r="F76" s="61"/>
      <c r="J76" s="16"/>
      <c r="K76" s="16"/>
    </row>
    <row r="77" spans="4:11" x14ac:dyDescent="0.2">
      <c r="D77" s="61"/>
      <c r="E77" s="94"/>
      <c r="F77" s="61"/>
      <c r="J77" s="16"/>
      <c r="K77" s="16"/>
    </row>
    <row r="78" spans="4:11" x14ac:dyDescent="0.2">
      <c r="D78" s="61"/>
      <c r="E78" s="94"/>
      <c r="F78" s="61"/>
      <c r="J78" s="16"/>
      <c r="K78" s="16"/>
    </row>
    <row r="79" spans="4:11" x14ac:dyDescent="0.2">
      <c r="D79" s="61"/>
      <c r="E79" s="94"/>
      <c r="F79" s="61"/>
      <c r="J79" s="16"/>
      <c r="K79" s="16"/>
    </row>
    <row r="80" spans="4:11" x14ac:dyDescent="0.2">
      <c r="D80" s="61"/>
      <c r="E80" s="94"/>
      <c r="F80" s="61"/>
      <c r="J80" s="16"/>
      <c r="K80" s="16"/>
    </row>
    <row r="81" spans="4:11" x14ac:dyDescent="0.2">
      <c r="D81" s="61"/>
      <c r="E81" s="94"/>
      <c r="F81" s="61"/>
      <c r="J81" s="16"/>
      <c r="K81" s="16"/>
    </row>
    <row r="82" spans="4:11" x14ac:dyDescent="0.2">
      <c r="D82" s="61"/>
      <c r="E82" s="94"/>
      <c r="F82" s="61"/>
      <c r="J82" s="16"/>
      <c r="K82" s="16"/>
    </row>
    <row r="83" spans="4:11" x14ac:dyDescent="0.2">
      <c r="D83" s="61"/>
      <c r="E83" s="94"/>
      <c r="F83" s="61"/>
      <c r="J83" s="16"/>
      <c r="K83" s="16"/>
    </row>
    <row r="84" spans="4:11" x14ac:dyDescent="0.2">
      <c r="D84" s="61"/>
      <c r="E84" s="94"/>
      <c r="F84" s="61"/>
      <c r="J84" s="16"/>
      <c r="K84" s="16"/>
    </row>
    <row r="85" spans="4:11" x14ac:dyDescent="0.2">
      <c r="D85" s="61"/>
      <c r="E85" s="94"/>
      <c r="F85" s="61"/>
      <c r="J85" s="16"/>
      <c r="K85" s="16"/>
    </row>
    <row r="86" spans="4:11" x14ac:dyDescent="0.2">
      <c r="D86" s="61"/>
      <c r="E86" s="94"/>
      <c r="F86" s="61"/>
      <c r="J86" s="16"/>
      <c r="K86" s="16"/>
    </row>
    <row r="87" spans="4:11" x14ac:dyDescent="0.2">
      <c r="D87" s="61"/>
      <c r="E87" s="94"/>
      <c r="F87" s="61"/>
      <c r="J87" s="16"/>
      <c r="K87" s="16"/>
    </row>
    <row r="88" spans="4:11" x14ac:dyDescent="0.2">
      <c r="D88" s="61"/>
      <c r="E88" s="94"/>
      <c r="F88" s="61"/>
      <c r="J88" s="16"/>
      <c r="K88" s="16"/>
    </row>
    <row r="89" spans="4:11" x14ac:dyDescent="0.2">
      <c r="D89" s="61"/>
      <c r="E89" s="94"/>
      <c r="F89" s="61"/>
      <c r="J89" s="16"/>
      <c r="K89" s="16"/>
    </row>
    <row r="90" spans="4:11" x14ac:dyDescent="0.2">
      <c r="D90" s="61"/>
      <c r="E90" s="94"/>
      <c r="F90" s="61"/>
      <c r="J90" s="16"/>
      <c r="K90" s="16"/>
    </row>
    <row r="91" spans="4:11" x14ac:dyDescent="0.2">
      <c r="D91" s="61"/>
      <c r="E91" s="94"/>
      <c r="F91" s="61"/>
      <c r="J91" s="16"/>
      <c r="K91" s="16"/>
    </row>
    <row r="92" spans="4:11" x14ac:dyDescent="0.2">
      <c r="D92" s="61"/>
      <c r="E92" s="94"/>
      <c r="F92" s="61"/>
      <c r="J92" s="16"/>
      <c r="K92" s="16"/>
    </row>
    <row r="93" spans="4:11" x14ac:dyDescent="0.2">
      <c r="D93" s="61"/>
      <c r="E93" s="94"/>
      <c r="F93" s="61"/>
      <c r="J93" s="16"/>
      <c r="K93" s="16"/>
    </row>
    <row r="94" spans="4:11" x14ac:dyDescent="0.2">
      <c r="D94" s="61"/>
      <c r="E94" s="94"/>
      <c r="F94" s="61"/>
      <c r="J94" s="16"/>
      <c r="K94" s="16"/>
    </row>
    <row r="95" spans="4:11" x14ac:dyDescent="0.2">
      <c r="D95" s="61"/>
      <c r="E95" s="94"/>
      <c r="F95" s="61"/>
      <c r="J95" s="16"/>
      <c r="K95" s="16"/>
    </row>
    <row r="96" spans="4:11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251" spans="4:11" x14ac:dyDescent="0.2">
      <c r="D1251" s="61"/>
      <c r="E1251" s="94"/>
      <c r="F1251" s="61"/>
      <c r="J1251" s="16"/>
      <c r="K1251" s="16"/>
    </row>
    <row r="1252" spans="4:11" x14ac:dyDescent="0.2">
      <c r="D1252" s="61"/>
      <c r="E1252" s="94"/>
      <c r="F1252" s="61"/>
      <c r="J1252" s="16"/>
      <c r="K1252" s="16"/>
    </row>
    <row r="1253" spans="4:11" x14ac:dyDescent="0.2">
      <c r="D1253" s="61"/>
      <c r="E1253" s="94"/>
      <c r="F1253" s="61"/>
      <c r="J1253" s="16"/>
      <c r="K1253" s="16"/>
    </row>
    <row r="1254" spans="4:11" x14ac:dyDescent="0.2">
      <c r="D1254" s="61"/>
      <c r="E1254" s="94"/>
      <c r="F1254" s="61"/>
      <c r="J1254" s="16"/>
      <c r="K1254" s="16"/>
    </row>
    <row r="1255" spans="4:11" x14ac:dyDescent="0.2">
      <c r="D1255" s="61"/>
      <c r="E1255" s="94"/>
      <c r="F1255" s="61"/>
      <c r="J1255" s="16"/>
      <c r="K1255" s="16"/>
    </row>
    <row r="1256" spans="4:11" x14ac:dyDescent="0.2">
      <c r="D1256" s="61"/>
      <c r="E1256" s="94"/>
      <c r="F1256" s="61"/>
      <c r="J1256" s="16"/>
      <c r="K1256" s="16"/>
    </row>
    <row r="1257" spans="4:11" x14ac:dyDescent="0.2">
      <c r="D1257" s="61"/>
      <c r="E1257" s="94"/>
      <c r="F1257" s="61"/>
      <c r="J1257" s="16"/>
      <c r="K1257" s="16"/>
    </row>
    <row r="1258" spans="4:11" x14ac:dyDescent="0.2">
      <c r="D1258" s="61"/>
      <c r="E1258" s="94"/>
      <c r="F1258" s="61"/>
      <c r="J1258" s="16"/>
      <c r="K1258" s="16"/>
    </row>
    <row r="1259" spans="4:11" x14ac:dyDescent="0.2">
      <c r="D1259" s="61"/>
      <c r="E1259" s="94"/>
      <c r="F1259" s="61"/>
      <c r="J1259" s="16"/>
      <c r="K1259" s="16"/>
    </row>
    <row r="1260" spans="4:11" x14ac:dyDescent="0.2">
      <c r="D1260" s="61"/>
      <c r="E1260" s="94"/>
      <c r="F1260" s="61"/>
      <c r="J1260" s="16"/>
      <c r="K1260" s="16"/>
    </row>
    <row r="1261" spans="4:11" x14ac:dyDescent="0.2">
      <c r="D1261" s="61"/>
      <c r="E1261" s="94"/>
      <c r="F1261" s="61"/>
      <c r="J1261" s="16"/>
      <c r="K1261" s="16"/>
    </row>
    <row r="1262" spans="4:11" x14ac:dyDescent="0.2">
      <c r="D1262" s="61"/>
      <c r="E1262" s="94"/>
      <c r="F1262" s="61"/>
      <c r="J1262" s="16"/>
      <c r="K1262" s="16"/>
    </row>
    <row r="1263" spans="4:11" x14ac:dyDescent="0.2">
      <c r="D1263" s="61"/>
      <c r="E1263" s="94"/>
      <c r="F1263" s="61"/>
      <c r="J1263" s="16"/>
      <c r="K1263" s="16"/>
    </row>
    <row r="1264" spans="4:11" x14ac:dyDescent="0.2">
      <c r="D1264" s="61"/>
      <c r="E1264" s="94"/>
      <c r="F1264" s="61"/>
      <c r="J1264" s="16"/>
      <c r="K1264" s="16"/>
    </row>
    <row r="1265" spans="4:11" x14ac:dyDescent="0.2">
      <c r="D1265" s="61"/>
      <c r="E1265" s="94"/>
      <c r="F1265" s="61"/>
      <c r="J1265" s="16"/>
      <c r="K1265" s="16"/>
    </row>
    <row r="1266" spans="4:11" x14ac:dyDescent="0.2">
      <c r="D1266" s="61"/>
      <c r="E1266" s="94"/>
      <c r="F1266" s="61"/>
      <c r="J1266" s="16"/>
      <c r="K1266" s="16"/>
    </row>
    <row r="1267" spans="4:11" x14ac:dyDescent="0.2">
      <c r="D1267" s="61"/>
      <c r="E1267" s="94"/>
      <c r="F1267" s="61"/>
      <c r="J1267" s="16"/>
      <c r="K1267" s="16"/>
    </row>
    <row r="1268" spans="4:11" x14ac:dyDescent="0.2">
      <c r="D1268" s="61"/>
      <c r="E1268" s="94"/>
      <c r="F1268" s="61"/>
      <c r="J1268" s="16"/>
      <c r="K1268" s="16"/>
    </row>
    <row r="1269" spans="4:11" x14ac:dyDescent="0.2">
      <c r="D1269" s="61"/>
      <c r="E1269" s="94"/>
      <c r="F1269" s="61"/>
      <c r="J1269" s="16"/>
      <c r="K1269" s="16"/>
    </row>
    <row r="1270" spans="4:11" x14ac:dyDescent="0.2">
      <c r="D1270" s="61"/>
      <c r="E1270" s="94"/>
      <c r="F1270" s="61"/>
      <c r="J1270" s="16"/>
      <c r="K1270" s="16"/>
    </row>
    <row r="1271" spans="4:11" x14ac:dyDescent="0.2">
      <c r="D1271" s="61"/>
      <c r="E1271" s="94"/>
      <c r="F1271" s="61"/>
      <c r="J1271" s="16"/>
      <c r="K1271" s="16"/>
    </row>
    <row r="1272" spans="4:11" x14ac:dyDescent="0.2">
      <c r="D1272" s="61"/>
      <c r="E1272" s="94"/>
      <c r="F1272" s="61"/>
      <c r="J1272" s="16"/>
      <c r="K1272" s="16"/>
    </row>
    <row r="1273" spans="4:11" x14ac:dyDescent="0.2">
      <c r="D1273" s="61"/>
      <c r="E1273" s="94"/>
      <c r="F1273" s="61"/>
      <c r="J1273" s="16"/>
      <c r="K1273" s="16"/>
    </row>
    <row r="1274" spans="4:11" x14ac:dyDescent="0.2">
      <c r="D1274" s="61"/>
      <c r="E1274" s="94"/>
      <c r="F1274" s="61"/>
      <c r="J1274" s="16"/>
      <c r="K1274" s="16"/>
    </row>
    <row r="1275" spans="4:11" x14ac:dyDescent="0.2">
      <c r="D1275" s="61"/>
      <c r="E1275" s="94"/>
      <c r="F1275" s="61"/>
      <c r="J1275" s="16"/>
      <c r="K1275" s="16"/>
    </row>
    <row r="1276" spans="4:11" x14ac:dyDescent="0.2">
      <c r="D1276" s="61"/>
      <c r="E1276" s="94"/>
      <c r="F1276" s="61"/>
      <c r="J1276" s="16"/>
      <c r="K1276" s="16"/>
    </row>
    <row r="1277" spans="4:11" x14ac:dyDescent="0.2">
      <c r="D1277" s="61"/>
      <c r="E1277" s="94"/>
      <c r="F1277" s="61"/>
      <c r="J1277" s="16"/>
      <c r="K1277" s="16"/>
    </row>
    <row r="1046800" spans="11:11" x14ac:dyDescent="0.2">
      <c r="K1046800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15" type="noConversion"/>
  <pageMargins left="0.75" right="0.75" top="1" bottom="1" header="0.5" footer="0.5"/>
  <pageSetup orientation="portrait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2:Q1046813"/>
  <sheetViews>
    <sheetView topLeftCell="E44" zoomScale="120" zoomScaleNormal="120" workbookViewId="0">
      <selection activeCell="N59" sqref="N59"/>
    </sheetView>
  </sheetViews>
  <sheetFormatPr defaultColWidth="8.85546875" defaultRowHeight="12.75" x14ac:dyDescent="0.2"/>
  <cols>
    <col min="1" max="1" width="55.42578125" style="18" customWidth="1"/>
    <col min="2" max="2" width="17.28515625" style="18" customWidth="1"/>
    <col min="3" max="3" width="29.42578125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3.140625" style="77" bestFit="1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4" width="10.5703125" style="78" bestFit="1" customWidth="1"/>
    <col min="15" max="15" width="8.85546875" style="18"/>
    <col min="16" max="16" width="11.85546875" style="18" bestFit="1" customWidth="1"/>
    <col min="17" max="16384" width="8.85546875" style="18"/>
  </cols>
  <sheetData>
    <row r="2" spans="1:14" x14ac:dyDescent="0.2">
      <c r="A2" s="74" t="s">
        <v>0</v>
      </c>
    </row>
    <row r="3" spans="1:14" ht="13.5" thickBot="1" x14ac:dyDescent="0.25"/>
    <row r="4" spans="1:14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4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4" ht="13.5" thickTop="1" x14ac:dyDescent="0.2">
      <c r="D6" s="61"/>
      <c r="E6" s="94"/>
      <c r="F6" s="61"/>
      <c r="J6" s="16"/>
      <c r="K6" s="16"/>
    </row>
    <row r="7" spans="1:14" ht="12.75" customHeight="1" x14ac:dyDescent="0.2">
      <c r="A7" s="95" t="s">
        <v>175</v>
      </c>
      <c r="B7" s="15"/>
      <c r="C7" s="15" t="s">
        <v>176</v>
      </c>
      <c r="D7" s="96">
        <v>73247000</v>
      </c>
      <c r="E7" s="97">
        <v>23</v>
      </c>
      <c r="F7" s="95"/>
      <c r="J7" s="16"/>
      <c r="K7" s="16"/>
    </row>
    <row r="8" spans="1:14" ht="12.75" customHeight="1" x14ac:dyDescent="0.2">
      <c r="A8" s="15" t="s">
        <v>25</v>
      </c>
      <c r="C8" s="15"/>
      <c r="D8" s="61"/>
      <c r="E8" s="97">
        <v>23</v>
      </c>
      <c r="F8" s="61"/>
      <c r="G8" s="15" t="s">
        <v>347</v>
      </c>
      <c r="H8" s="19" t="s">
        <v>348</v>
      </c>
      <c r="I8" s="76">
        <v>44810</v>
      </c>
      <c r="J8" s="21" t="s">
        <v>296</v>
      </c>
      <c r="K8" s="16">
        <v>2387377</v>
      </c>
      <c r="M8" s="18">
        <v>10919361</v>
      </c>
      <c r="N8" s="78">
        <v>44820</v>
      </c>
    </row>
    <row r="9" spans="1:14" ht="12.75" customHeight="1" x14ac:dyDescent="0.2">
      <c r="A9" s="15" t="s">
        <v>25</v>
      </c>
      <c r="C9" s="15"/>
      <c r="D9" s="61"/>
      <c r="E9" s="97">
        <v>23</v>
      </c>
      <c r="F9" s="61"/>
      <c r="G9" s="15" t="s">
        <v>347</v>
      </c>
      <c r="H9" s="17" t="s">
        <v>349</v>
      </c>
      <c r="I9" s="76">
        <v>44825</v>
      </c>
      <c r="J9" s="21" t="s">
        <v>350</v>
      </c>
      <c r="K9" s="16">
        <v>5404063</v>
      </c>
      <c r="M9" s="18">
        <v>10970071</v>
      </c>
      <c r="N9" s="78">
        <v>44833</v>
      </c>
    </row>
    <row r="10" spans="1:14" ht="12.75" customHeight="1" x14ac:dyDescent="0.2">
      <c r="A10" s="15" t="s">
        <v>25</v>
      </c>
      <c r="C10" s="15"/>
      <c r="D10" s="61"/>
      <c r="E10" s="97">
        <v>23</v>
      </c>
      <c r="F10" s="61"/>
      <c r="G10" s="15" t="s">
        <v>347</v>
      </c>
      <c r="H10" s="17" t="s">
        <v>351</v>
      </c>
      <c r="I10" s="76">
        <v>44839</v>
      </c>
      <c r="J10" s="21" t="s">
        <v>352</v>
      </c>
      <c r="K10" s="16">
        <v>3907510</v>
      </c>
      <c r="M10" s="18">
        <v>11051831</v>
      </c>
      <c r="N10" s="78">
        <v>44853</v>
      </c>
    </row>
    <row r="11" spans="1:14" ht="12.75" customHeight="1" x14ac:dyDescent="0.2">
      <c r="A11" s="15" t="s">
        <v>25</v>
      </c>
      <c r="C11" s="15"/>
      <c r="D11" s="61"/>
      <c r="E11" s="97">
        <v>23</v>
      </c>
      <c r="F11" s="61"/>
      <c r="G11" s="15" t="s">
        <v>347</v>
      </c>
      <c r="H11" s="17" t="s">
        <v>353</v>
      </c>
      <c r="I11" s="76">
        <v>44883</v>
      </c>
      <c r="J11" s="21" t="s">
        <v>354</v>
      </c>
      <c r="K11" s="16">
        <v>4858838</v>
      </c>
      <c r="M11" s="18">
        <v>11212830</v>
      </c>
      <c r="N11" s="78">
        <v>44895</v>
      </c>
    </row>
    <row r="12" spans="1:14" ht="12.75" customHeight="1" x14ac:dyDescent="0.2">
      <c r="A12" s="15" t="s">
        <v>25</v>
      </c>
      <c r="C12" s="15"/>
      <c r="D12" s="61"/>
      <c r="E12" s="97">
        <v>23</v>
      </c>
      <c r="F12" s="61"/>
      <c r="G12" s="15" t="s">
        <v>347</v>
      </c>
      <c r="H12" s="17" t="s">
        <v>355</v>
      </c>
      <c r="I12" s="76">
        <v>44902</v>
      </c>
      <c r="J12" s="21" t="s">
        <v>356</v>
      </c>
      <c r="K12" s="16">
        <v>3778195</v>
      </c>
      <c r="M12" s="18">
        <v>11255588</v>
      </c>
      <c r="N12" s="57">
        <v>44904</v>
      </c>
    </row>
    <row r="13" spans="1:14" ht="12.75" customHeight="1" x14ac:dyDescent="0.2">
      <c r="A13" s="15" t="s">
        <v>25</v>
      </c>
      <c r="C13" s="15"/>
      <c r="D13" s="61"/>
      <c r="E13" s="97">
        <v>23</v>
      </c>
      <c r="F13" s="61"/>
      <c r="G13" s="15" t="s">
        <v>347</v>
      </c>
      <c r="H13" s="17" t="s">
        <v>357</v>
      </c>
      <c r="I13" s="76">
        <v>44937</v>
      </c>
      <c r="J13" s="21" t="s">
        <v>358</v>
      </c>
      <c r="K13" s="16">
        <v>4840015</v>
      </c>
      <c r="M13" s="18">
        <v>11381774</v>
      </c>
      <c r="N13" s="57">
        <v>44953</v>
      </c>
    </row>
    <row r="14" spans="1:14" ht="12.75" customHeight="1" x14ac:dyDescent="0.2">
      <c r="A14" s="15" t="s">
        <v>25</v>
      </c>
      <c r="C14" s="15"/>
      <c r="D14" s="61"/>
      <c r="E14" s="97">
        <v>23</v>
      </c>
      <c r="F14" s="61"/>
      <c r="G14" s="15" t="s">
        <v>347</v>
      </c>
      <c r="H14" s="17" t="s">
        <v>359</v>
      </c>
      <c r="I14" s="76">
        <v>44965</v>
      </c>
      <c r="J14" s="21" t="s">
        <v>179</v>
      </c>
      <c r="K14" s="16">
        <v>3781756</v>
      </c>
      <c r="M14" s="18">
        <v>11488251</v>
      </c>
      <c r="N14" s="57">
        <v>44974</v>
      </c>
    </row>
    <row r="15" spans="1:14" ht="12.75" customHeight="1" x14ac:dyDescent="0.2">
      <c r="A15" s="15" t="s">
        <v>25</v>
      </c>
      <c r="C15" s="15"/>
      <c r="D15" s="61"/>
      <c r="E15" s="97">
        <v>23</v>
      </c>
      <c r="F15" s="61"/>
      <c r="G15" s="15" t="s">
        <v>347</v>
      </c>
      <c r="H15" s="17" t="s">
        <v>360</v>
      </c>
      <c r="I15" s="76">
        <v>45028</v>
      </c>
      <c r="J15" s="21" t="s">
        <v>186</v>
      </c>
      <c r="K15" s="16">
        <v>6793327</v>
      </c>
      <c r="M15" s="18">
        <v>11706388</v>
      </c>
      <c r="N15" s="57">
        <v>45033</v>
      </c>
    </row>
    <row r="16" spans="1:14" ht="12.75" customHeight="1" x14ac:dyDescent="0.2">
      <c r="A16" s="15" t="s">
        <v>25</v>
      </c>
      <c r="C16" s="15"/>
      <c r="D16" s="61"/>
      <c r="E16" s="97">
        <v>23</v>
      </c>
      <c r="F16" s="61"/>
      <c r="G16" s="15" t="s">
        <v>347</v>
      </c>
      <c r="H16" s="17" t="s">
        <v>361</v>
      </c>
      <c r="I16" s="76">
        <v>45047</v>
      </c>
      <c r="J16" s="21" t="s">
        <v>187</v>
      </c>
      <c r="K16" s="16">
        <v>6625530</v>
      </c>
      <c r="M16" s="18">
        <v>11853679</v>
      </c>
      <c r="N16" s="57">
        <v>45065</v>
      </c>
    </row>
    <row r="17" spans="1:14" ht="12.75" customHeight="1" x14ac:dyDescent="0.2">
      <c r="A17" s="15" t="s">
        <v>25</v>
      </c>
      <c r="C17" s="15"/>
      <c r="D17" s="61"/>
      <c r="E17" s="97">
        <v>23</v>
      </c>
      <c r="F17" s="61"/>
      <c r="G17" s="15" t="s">
        <v>347</v>
      </c>
      <c r="H17" s="17" t="s">
        <v>362</v>
      </c>
      <c r="I17" s="76">
        <v>45063</v>
      </c>
      <c r="J17" s="21" t="s">
        <v>363</v>
      </c>
      <c r="K17" s="16">
        <v>7011371</v>
      </c>
      <c r="M17" s="18">
        <v>11876322</v>
      </c>
      <c r="N17" s="57">
        <v>45071</v>
      </c>
    </row>
    <row r="18" spans="1:14" ht="12.75" customHeight="1" x14ac:dyDescent="0.2">
      <c r="A18" s="15" t="s">
        <v>25</v>
      </c>
      <c r="C18" s="15"/>
      <c r="D18" s="61"/>
      <c r="E18" s="97">
        <v>23</v>
      </c>
      <c r="F18" s="61"/>
      <c r="G18" s="15" t="s">
        <v>364</v>
      </c>
      <c r="H18" s="17" t="s">
        <v>365</v>
      </c>
      <c r="I18" s="76">
        <v>45079</v>
      </c>
      <c r="J18" s="21" t="s">
        <v>226</v>
      </c>
      <c r="K18" s="16">
        <v>2888.8</v>
      </c>
      <c r="M18" s="18">
        <v>11950237</v>
      </c>
      <c r="N18" s="57">
        <v>45089</v>
      </c>
    </row>
    <row r="19" spans="1:14" ht="12.75" customHeight="1" x14ac:dyDescent="0.2">
      <c r="A19" s="15" t="s">
        <v>25</v>
      </c>
      <c r="C19" s="15"/>
      <c r="D19" s="61"/>
      <c r="E19" s="97">
        <v>23</v>
      </c>
      <c r="F19" s="61"/>
      <c r="G19" s="15" t="s">
        <v>347</v>
      </c>
      <c r="H19" s="17" t="s">
        <v>366</v>
      </c>
      <c r="I19" s="76">
        <v>45084</v>
      </c>
      <c r="J19" s="21" t="s">
        <v>367</v>
      </c>
      <c r="K19" s="16">
        <v>5796515</v>
      </c>
      <c r="M19" s="18">
        <v>11950237</v>
      </c>
      <c r="N19" s="57">
        <v>45089</v>
      </c>
    </row>
    <row r="20" spans="1:14" ht="12.75" customHeight="1" x14ac:dyDescent="0.2">
      <c r="A20" s="15" t="s">
        <v>25</v>
      </c>
      <c r="C20" s="15"/>
      <c r="D20" s="61"/>
      <c r="E20" s="97">
        <v>23</v>
      </c>
      <c r="F20" s="61"/>
      <c r="G20" s="15" t="s">
        <v>364</v>
      </c>
      <c r="H20" s="17" t="s">
        <v>368</v>
      </c>
      <c r="I20" s="76">
        <v>45114</v>
      </c>
      <c r="J20" s="21" t="s">
        <v>193</v>
      </c>
      <c r="K20" s="16">
        <v>12710.72</v>
      </c>
      <c r="M20">
        <v>12092750</v>
      </c>
      <c r="N20" s="123">
        <v>45135</v>
      </c>
    </row>
    <row r="21" spans="1:14" ht="12.75" customHeight="1" x14ac:dyDescent="0.2">
      <c r="A21" s="15" t="s">
        <v>25</v>
      </c>
      <c r="C21" s="15"/>
      <c r="D21" s="61"/>
      <c r="E21" s="97">
        <v>23</v>
      </c>
      <c r="F21" s="61"/>
      <c r="G21" s="15" t="s">
        <v>347</v>
      </c>
      <c r="H21" s="17" t="s">
        <v>369</v>
      </c>
      <c r="I21" s="76">
        <v>45119</v>
      </c>
      <c r="J21" s="21" t="s">
        <v>195</v>
      </c>
      <c r="K21" s="16">
        <v>7055863</v>
      </c>
      <c r="M21">
        <v>12092750</v>
      </c>
      <c r="N21" s="123">
        <v>45135</v>
      </c>
    </row>
    <row r="22" spans="1:14" ht="12.75" customHeight="1" x14ac:dyDescent="0.2">
      <c r="A22" s="15" t="s">
        <v>25</v>
      </c>
      <c r="C22" s="15"/>
      <c r="D22" s="61"/>
      <c r="E22" s="97">
        <v>23</v>
      </c>
      <c r="F22" s="61"/>
      <c r="G22" s="15" t="s">
        <v>364</v>
      </c>
      <c r="H22" s="17" t="s">
        <v>370</v>
      </c>
      <c r="I22" s="76">
        <v>45126</v>
      </c>
      <c r="J22" s="21" t="s">
        <v>198</v>
      </c>
      <c r="K22" s="16">
        <v>12132.96</v>
      </c>
      <c r="M22">
        <v>12109646</v>
      </c>
      <c r="N22" s="123">
        <v>45135</v>
      </c>
    </row>
    <row r="23" spans="1:14" ht="12.75" customHeight="1" x14ac:dyDescent="0.2">
      <c r="A23" s="15" t="s">
        <v>25</v>
      </c>
      <c r="C23" s="15"/>
      <c r="D23" s="61"/>
      <c r="E23" s="97">
        <v>23</v>
      </c>
      <c r="F23" s="61"/>
      <c r="G23" s="15" t="s">
        <v>347</v>
      </c>
      <c r="H23" s="71" t="s">
        <v>371</v>
      </c>
      <c r="I23" s="76">
        <v>45153</v>
      </c>
      <c r="J23" s="77" t="s">
        <v>372</v>
      </c>
      <c r="K23" s="22">
        <v>7327670</v>
      </c>
      <c r="M23">
        <v>12244899</v>
      </c>
      <c r="N23" s="123">
        <v>45180</v>
      </c>
    </row>
    <row r="24" spans="1:14" ht="12.75" customHeight="1" x14ac:dyDescent="0.2">
      <c r="A24" s="15" t="s">
        <v>25</v>
      </c>
      <c r="C24" s="15"/>
      <c r="D24" s="61"/>
      <c r="E24" s="97">
        <v>23</v>
      </c>
      <c r="F24" s="61"/>
      <c r="G24" s="15" t="s">
        <v>364</v>
      </c>
      <c r="H24" s="17" t="s">
        <v>373</v>
      </c>
      <c r="I24" s="76">
        <v>45161</v>
      </c>
      <c r="J24" s="77" t="s">
        <v>204</v>
      </c>
      <c r="K24" s="22">
        <v>10977.44</v>
      </c>
      <c r="M24" s="18">
        <v>12338463</v>
      </c>
      <c r="N24" s="57">
        <v>45196</v>
      </c>
    </row>
    <row r="25" spans="1:14" ht="12.75" customHeight="1" x14ac:dyDescent="0.2">
      <c r="A25" s="15" t="s">
        <v>25</v>
      </c>
      <c r="C25" s="15"/>
      <c r="D25" s="61"/>
      <c r="E25" s="97">
        <v>23</v>
      </c>
      <c r="F25" s="61"/>
      <c r="G25" s="15" t="s">
        <v>364</v>
      </c>
      <c r="H25" s="17" t="s">
        <v>374</v>
      </c>
      <c r="I25" s="76">
        <v>45191</v>
      </c>
      <c r="J25" s="77" t="s">
        <v>375</v>
      </c>
      <c r="K25" s="22">
        <v>12710.72</v>
      </c>
      <c r="M25" s="18">
        <v>12361553</v>
      </c>
      <c r="N25" s="57">
        <v>45196</v>
      </c>
    </row>
    <row r="26" spans="1:14" x14ac:dyDescent="0.2">
      <c r="A26" s="15" t="s">
        <v>25</v>
      </c>
      <c r="C26" s="15"/>
      <c r="D26" s="61"/>
      <c r="E26" s="97">
        <v>23</v>
      </c>
      <c r="F26" s="61"/>
      <c r="G26" s="15" t="s">
        <v>364</v>
      </c>
      <c r="H26" s="17" t="s">
        <v>669</v>
      </c>
      <c r="I26" s="76">
        <v>45250</v>
      </c>
      <c r="J26" s="77" t="s">
        <v>663</v>
      </c>
      <c r="K26" s="22">
        <v>8666.4</v>
      </c>
      <c r="M26">
        <v>12627815</v>
      </c>
      <c r="N26" s="123">
        <v>45271</v>
      </c>
    </row>
    <row r="27" spans="1:14" x14ac:dyDescent="0.2">
      <c r="A27" s="15" t="s">
        <v>25</v>
      </c>
      <c r="C27" s="15"/>
      <c r="D27" s="61"/>
      <c r="E27" s="97">
        <v>23</v>
      </c>
      <c r="F27" s="61"/>
      <c r="G27" s="15" t="s">
        <v>364</v>
      </c>
      <c r="H27" s="17" t="s">
        <v>714</v>
      </c>
      <c r="I27" s="76">
        <v>45271</v>
      </c>
      <c r="J27" s="143" t="s">
        <v>713</v>
      </c>
      <c r="K27" s="22">
        <v>15310.64</v>
      </c>
      <c r="M27">
        <v>12702135</v>
      </c>
      <c r="N27" s="123">
        <v>45278</v>
      </c>
    </row>
    <row r="28" spans="1:14" x14ac:dyDescent="0.2">
      <c r="A28" s="15" t="s">
        <v>25</v>
      </c>
      <c r="C28" s="15"/>
      <c r="D28" s="61"/>
      <c r="E28" s="97">
        <v>23</v>
      </c>
      <c r="F28" s="61"/>
      <c r="G28" s="15" t="s">
        <v>364</v>
      </c>
      <c r="H28" s="17" t="s">
        <v>734</v>
      </c>
      <c r="I28" s="76">
        <v>45295</v>
      </c>
      <c r="J28" s="143" t="s">
        <v>735</v>
      </c>
      <c r="K28" s="22">
        <v>10977.44</v>
      </c>
      <c r="M28">
        <v>12815305</v>
      </c>
      <c r="N28" s="57">
        <v>45320</v>
      </c>
    </row>
    <row r="29" spans="1:14" x14ac:dyDescent="0.2">
      <c r="A29" s="15" t="s">
        <v>25</v>
      </c>
      <c r="C29" s="15"/>
      <c r="D29" s="61"/>
      <c r="E29" s="97">
        <v>23</v>
      </c>
      <c r="F29" s="61"/>
      <c r="G29" s="15" t="s">
        <v>737</v>
      </c>
      <c r="H29" s="17" t="s">
        <v>738</v>
      </c>
      <c r="I29" s="76">
        <v>45295</v>
      </c>
      <c r="J29" s="143" t="s">
        <v>735</v>
      </c>
      <c r="K29" s="22">
        <v>90810.6</v>
      </c>
      <c r="M29" s="20" t="s">
        <v>255</v>
      </c>
      <c r="N29" s="20" t="s">
        <v>255</v>
      </c>
    </row>
    <row r="30" spans="1:14" x14ac:dyDescent="0.2">
      <c r="A30" s="15" t="s">
        <v>25</v>
      </c>
      <c r="C30" s="15"/>
      <c r="D30" s="61"/>
      <c r="E30" s="97">
        <v>23</v>
      </c>
      <c r="F30" s="61"/>
      <c r="G30" s="15" t="s">
        <v>753</v>
      </c>
      <c r="H30" s="17"/>
      <c r="I30" s="76">
        <v>45308</v>
      </c>
      <c r="J30" s="143" t="s">
        <v>754</v>
      </c>
      <c r="K30" s="120">
        <v>-90810.6</v>
      </c>
      <c r="M30" s="20" t="s">
        <v>255</v>
      </c>
      <c r="N30" s="20" t="s">
        <v>255</v>
      </c>
    </row>
    <row r="31" spans="1:14" x14ac:dyDescent="0.2">
      <c r="A31" s="15" t="s">
        <v>25</v>
      </c>
      <c r="C31" s="15"/>
      <c r="D31" s="61"/>
      <c r="E31" s="97">
        <v>23</v>
      </c>
      <c r="F31" s="61"/>
      <c r="G31" s="15" t="s">
        <v>364</v>
      </c>
      <c r="H31" s="17" t="s">
        <v>759</v>
      </c>
      <c r="I31" s="76">
        <v>45320</v>
      </c>
      <c r="J31" s="143" t="s">
        <v>760</v>
      </c>
      <c r="K31" s="120">
        <v>9244.16</v>
      </c>
      <c r="M31">
        <v>12904178</v>
      </c>
      <c r="N31" s="123">
        <v>45348</v>
      </c>
    </row>
    <row r="32" spans="1:14" x14ac:dyDescent="0.2">
      <c r="A32" s="15" t="s">
        <v>25</v>
      </c>
      <c r="C32" s="15"/>
      <c r="D32" s="61"/>
      <c r="E32" s="97">
        <v>23</v>
      </c>
      <c r="F32" s="61"/>
      <c r="G32" s="15" t="s">
        <v>364</v>
      </c>
      <c r="H32" s="17" t="s">
        <v>804</v>
      </c>
      <c r="I32" s="76">
        <v>45343</v>
      </c>
      <c r="J32" s="143" t="s">
        <v>799</v>
      </c>
      <c r="K32" s="120">
        <v>12132.96</v>
      </c>
      <c r="M32">
        <v>12953849</v>
      </c>
      <c r="N32" s="123">
        <v>45348</v>
      </c>
    </row>
    <row r="33" spans="1:15" x14ac:dyDescent="0.2">
      <c r="A33" s="15" t="s">
        <v>25</v>
      </c>
      <c r="C33" s="15"/>
      <c r="D33" s="61"/>
      <c r="E33" s="97">
        <v>23</v>
      </c>
      <c r="F33" s="61"/>
      <c r="G33" s="15" t="s">
        <v>816</v>
      </c>
      <c r="H33" s="17" t="s">
        <v>817</v>
      </c>
      <c r="I33" s="76">
        <v>45359</v>
      </c>
      <c r="J33" s="143" t="s">
        <v>818</v>
      </c>
      <c r="K33" s="120">
        <v>783484.38</v>
      </c>
      <c r="M33">
        <v>13043230</v>
      </c>
      <c r="N33" s="123">
        <v>45377</v>
      </c>
    </row>
    <row r="34" spans="1:15" x14ac:dyDescent="0.2">
      <c r="A34" s="15" t="s">
        <v>25</v>
      </c>
      <c r="C34" s="15"/>
      <c r="D34" s="61"/>
      <c r="E34" s="97">
        <v>23</v>
      </c>
      <c r="F34" s="61"/>
      <c r="G34" s="15" t="s">
        <v>364</v>
      </c>
      <c r="H34" s="17" t="s">
        <v>836</v>
      </c>
      <c r="I34" s="76">
        <v>45373</v>
      </c>
      <c r="J34" s="143" t="s">
        <v>835</v>
      </c>
      <c r="K34" s="120">
        <v>10977.44</v>
      </c>
      <c r="M34">
        <v>13073779</v>
      </c>
      <c r="N34" s="123">
        <v>45377</v>
      </c>
    </row>
    <row r="35" spans="1:15" x14ac:dyDescent="0.2">
      <c r="A35" s="15" t="s">
        <v>25</v>
      </c>
      <c r="C35" s="15"/>
      <c r="D35" s="61"/>
      <c r="E35" s="97">
        <v>23</v>
      </c>
      <c r="F35" s="61"/>
      <c r="G35" s="15" t="s">
        <v>737</v>
      </c>
      <c r="H35" s="17" t="s">
        <v>738</v>
      </c>
      <c r="I35" s="76">
        <v>45373</v>
      </c>
      <c r="J35" s="143" t="s">
        <v>837</v>
      </c>
      <c r="K35" s="120">
        <v>90810.6</v>
      </c>
      <c r="M35">
        <v>13073779</v>
      </c>
      <c r="N35" s="123">
        <v>45377</v>
      </c>
    </row>
    <row r="36" spans="1:15" x14ac:dyDescent="0.2">
      <c r="A36" s="15" t="s">
        <v>25</v>
      </c>
      <c r="C36" s="15"/>
      <c r="D36" s="61"/>
      <c r="E36" s="97">
        <v>23</v>
      </c>
      <c r="F36" s="61"/>
      <c r="G36" s="15" t="s">
        <v>869</v>
      </c>
      <c r="H36" s="17" t="s">
        <v>870</v>
      </c>
      <c r="I36" s="76">
        <v>45404</v>
      </c>
      <c r="J36" s="143" t="s">
        <v>865</v>
      </c>
      <c r="K36" s="120">
        <v>8000</v>
      </c>
      <c r="M36">
        <v>13208376</v>
      </c>
      <c r="N36" s="123">
        <v>45412</v>
      </c>
      <c r="O36" s="18" t="s">
        <v>871</v>
      </c>
    </row>
    <row r="37" spans="1:15" x14ac:dyDescent="0.2">
      <c r="A37" s="15" t="s">
        <v>25</v>
      </c>
      <c r="C37" s="15"/>
      <c r="D37" s="61"/>
      <c r="E37" s="97">
        <v>23</v>
      </c>
      <c r="F37" s="61"/>
      <c r="G37" s="15" t="s">
        <v>364</v>
      </c>
      <c r="H37" s="17" t="s">
        <v>883</v>
      </c>
      <c r="I37" s="76">
        <v>45434</v>
      </c>
      <c r="J37" s="143" t="s">
        <v>884</v>
      </c>
      <c r="K37" s="121">
        <v>10977.44</v>
      </c>
      <c r="M37">
        <v>13331708</v>
      </c>
      <c r="N37" s="123">
        <v>45441</v>
      </c>
    </row>
    <row r="38" spans="1:15" x14ac:dyDescent="0.2">
      <c r="A38" s="15" t="s">
        <v>25</v>
      </c>
      <c r="C38" s="15"/>
      <c r="D38" s="61"/>
      <c r="E38" s="97">
        <v>23</v>
      </c>
      <c r="F38" s="61"/>
      <c r="G38" s="15" t="s">
        <v>816</v>
      </c>
      <c r="H38" s="17" t="s">
        <v>911</v>
      </c>
      <c r="I38" s="76">
        <v>45454</v>
      </c>
      <c r="J38" s="143" t="s">
        <v>912</v>
      </c>
      <c r="K38" s="121">
        <v>126944.3</v>
      </c>
      <c r="M38">
        <v>13425578</v>
      </c>
      <c r="N38" s="123">
        <v>45463</v>
      </c>
    </row>
    <row r="39" spans="1:15" x14ac:dyDescent="0.2">
      <c r="A39" s="15" t="s">
        <v>25</v>
      </c>
      <c r="C39" s="15"/>
      <c r="D39" s="61"/>
      <c r="E39" s="97">
        <v>23</v>
      </c>
      <c r="F39" s="61"/>
      <c r="G39" s="15" t="s">
        <v>364</v>
      </c>
      <c r="H39" s="17" t="s">
        <v>919</v>
      </c>
      <c r="I39" s="76">
        <v>45456</v>
      </c>
      <c r="J39" s="143" t="s">
        <v>917</v>
      </c>
      <c r="K39" s="121">
        <v>6933.12</v>
      </c>
      <c r="M39">
        <v>13425578</v>
      </c>
      <c r="N39" s="123">
        <v>45463</v>
      </c>
    </row>
    <row r="40" spans="1:15" x14ac:dyDescent="0.2">
      <c r="A40" s="15" t="s">
        <v>25</v>
      </c>
      <c r="C40" s="15"/>
      <c r="D40" s="61"/>
      <c r="E40" s="97">
        <v>23</v>
      </c>
      <c r="F40" s="61"/>
      <c r="G40" s="15" t="s">
        <v>869</v>
      </c>
      <c r="H40" s="17" t="s">
        <v>947</v>
      </c>
      <c r="I40" s="76">
        <v>45496</v>
      </c>
      <c r="J40" s="143" t="s">
        <v>944</v>
      </c>
      <c r="K40" s="179">
        <v>144250</v>
      </c>
      <c r="M40">
        <v>13562178</v>
      </c>
      <c r="N40" s="123">
        <v>45504</v>
      </c>
    </row>
    <row r="41" spans="1:15" ht="15" x14ac:dyDescent="0.2">
      <c r="A41" s="15" t="s">
        <v>25</v>
      </c>
      <c r="C41" s="15"/>
      <c r="D41" s="61"/>
      <c r="E41" s="97">
        <v>23</v>
      </c>
      <c r="F41" s="61"/>
      <c r="G41" s="176" t="s">
        <v>954</v>
      </c>
      <c r="H41" s="177" t="s">
        <v>953</v>
      </c>
      <c r="I41" s="76">
        <v>45496</v>
      </c>
      <c r="J41" s="143" t="s">
        <v>944</v>
      </c>
      <c r="K41" s="163">
        <v>18636.8</v>
      </c>
      <c r="M41">
        <v>13562178</v>
      </c>
      <c r="N41" s="123">
        <v>45504</v>
      </c>
    </row>
    <row r="42" spans="1:15" ht="15" x14ac:dyDescent="0.2">
      <c r="A42" s="15" t="s">
        <v>25</v>
      </c>
      <c r="C42" s="15"/>
      <c r="D42" s="61"/>
      <c r="E42" s="97">
        <v>23</v>
      </c>
      <c r="F42" s="61"/>
      <c r="G42" s="180" t="s">
        <v>347</v>
      </c>
      <c r="H42" s="181" t="s">
        <v>991</v>
      </c>
      <c r="I42" s="76">
        <v>45559</v>
      </c>
      <c r="J42" s="143" t="s">
        <v>992</v>
      </c>
      <c r="K42" s="163">
        <v>2321184</v>
      </c>
      <c r="M42">
        <v>13836916</v>
      </c>
      <c r="N42" s="123">
        <v>45561</v>
      </c>
    </row>
    <row r="43" spans="1:15" ht="15" x14ac:dyDescent="0.2">
      <c r="A43" s="15" t="s">
        <v>25</v>
      </c>
      <c r="C43" s="15"/>
      <c r="D43" s="61"/>
      <c r="E43" s="97">
        <v>23</v>
      </c>
      <c r="F43" s="61"/>
      <c r="G43" s="194" t="s">
        <v>1052</v>
      </c>
      <c r="H43" s="195" t="s">
        <v>1077</v>
      </c>
      <c r="I43" s="76">
        <v>45686</v>
      </c>
      <c r="J43" s="143" t="s">
        <v>1078</v>
      </c>
      <c r="K43" s="163">
        <v>30970</v>
      </c>
      <c r="M43" s="193" t="s">
        <v>1095</v>
      </c>
      <c r="N43" s="123">
        <v>45687</v>
      </c>
    </row>
    <row r="44" spans="1:15" ht="15" x14ac:dyDescent="0.2">
      <c r="A44" s="15" t="s">
        <v>25</v>
      </c>
      <c r="C44" s="15"/>
      <c r="D44" s="61"/>
      <c r="E44" s="97">
        <v>23</v>
      </c>
      <c r="F44" s="61"/>
      <c r="G44" s="176" t="s">
        <v>954</v>
      </c>
      <c r="H44" s="195" t="s">
        <v>1080</v>
      </c>
      <c r="I44" s="76">
        <v>45686</v>
      </c>
      <c r="J44" s="143" t="s">
        <v>1081</v>
      </c>
      <c r="K44" s="163">
        <v>15769.6</v>
      </c>
      <c r="M44" s="193" t="s">
        <v>1095</v>
      </c>
      <c r="N44" s="123">
        <v>45687</v>
      </c>
    </row>
    <row r="45" spans="1:15" ht="15" x14ac:dyDescent="0.2">
      <c r="A45" s="15" t="s">
        <v>25</v>
      </c>
      <c r="C45" s="15"/>
      <c r="D45" s="61"/>
      <c r="E45" s="97">
        <v>23</v>
      </c>
      <c r="F45" s="61"/>
      <c r="G45" s="194" t="s">
        <v>1052</v>
      </c>
      <c r="H45" s="195" t="s">
        <v>1090</v>
      </c>
      <c r="I45" s="76">
        <v>45686</v>
      </c>
      <c r="J45" s="143" t="s">
        <v>1089</v>
      </c>
      <c r="K45" s="163">
        <v>1432</v>
      </c>
      <c r="M45" s="193" t="s">
        <v>1095</v>
      </c>
      <c r="N45" s="123">
        <v>45687</v>
      </c>
    </row>
    <row r="46" spans="1:15" ht="12.75" customHeight="1" x14ac:dyDescent="0.2">
      <c r="D46" s="61"/>
      <c r="E46" s="94"/>
      <c r="F46" s="61"/>
      <c r="J46" s="16"/>
      <c r="K46" s="27"/>
    </row>
    <row r="47" spans="1:15" s="95" customFormat="1" ht="12.75" customHeight="1" thickBot="1" x14ac:dyDescent="0.25">
      <c r="A47" s="98" t="s">
        <v>376</v>
      </c>
      <c r="B47" s="98"/>
      <c r="C47" s="98"/>
      <c r="D47" s="99">
        <f>SUM(D7:D46)</f>
        <v>73247000</v>
      </c>
      <c r="E47" s="100"/>
      <c r="F47" s="99"/>
      <c r="G47" s="98"/>
      <c r="H47" s="101"/>
      <c r="I47" s="102"/>
      <c r="J47" s="103"/>
      <c r="K47" s="103">
        <f>SUM(K7:K46)</f>
        <v>73246151.919999957</v>
      </c>
      <c r="L47" s="104">
        <f>+D47-K47</f>
        <v>848.08000004291534</v>
      </c>
      <c r="N47" s="107"/>
    </row>
    <row r="48" spans="1:15" ht="13.5" thickTop="1" x14ac:dyDescent="0.2">
      <c r="D48" s="61"/>
      <c r="E48" s="94"/>
      <c r="F48" s="61"/>
      <c r="J48" s="16"/>
      <c r="K48" s="16"/>
    </row>
    <row r="49" spans="1:17" ht="12.75" customHeight="1" x14ac:dyDescent="0.2">
      <c r="A49" s="95" t="s">
        <v>175</v>
      </c>
      <c r="B49" s="15"/>
      <c r="C49" s="15"/>
      <c r="D49" s="96"/>
      <c r="E49" s="97">
        <v>23</v>
      </c>
      <c r="F49" s="95"/>
      <c r="J49" s="16"/>
      <c r="K49" s="16"/>
    </row>
    <row r="50" spans="1:17" ht="12.75" customHeight="1" x14ac:dyDescent="0.2">
      <c r="A50" s="15" t="s">
        <v>377</v>
      </c>
      <c r="C50" s="15"/>
      <c r="D50" s="61">
        <v>500000</v>
      </c>
      <c r="E50" s="97">
        <v>23</v>
      </c>
      <c r="F50" s="61"/>
      <c r="G50" s="15" t="s">
        <v>305</v>
      </c>
      <c r="H50" s="20">
        <v>202102713</v>
      </c>
      <c r="I50" s="76">
        <v>45114</v>
      </c>
      <c r="J50" s="21" t="s">
        <v>193</v>
      </c>
      <c r="K50" s="16">
        <v>201799.38</v>
      </c>
      <c r="M50">
        <v>12092750</v>
      </c>
      <c r="N50" s="123">
        <v>45135</v>
      </c>
    </row>
    <row r="51" spans="1:17" ht="12.75" customHeight="1" x14ac:dyDescent="0.2">
      <c r="A51" s="15" t="s">
        <v>378</v>
      </c>
      <c r="C51" s="15"/>
      <c r="D51" s="61">
        <v>400000</v>
      </c>
      <c r="E51" s="97">
        <v>23</v>
      </c>
      <c r="F51" s="61"/>
      <c r="G51" s="15" t="s">
        <v>305</v>
      </c>
      <c r="H51" s="20">
        <v>2021027.14</v>
      </c>
      <c r="I51" s="76">
        <v>45160</v>
      </c>
      <c r="J51" s="77" t="s">
        <v>250</v>
      </c>
      <c r="K51" s="16">
        <v>199103.52</v>
      </c>
      <c r="M51">
        <v>12244899</v>
      </c>
      <c r="N51" s="123">
        <v>45180</v>
      </c>
      <c r="O51" s="13"/>
      <c r="P51" s="13"/>
      <c r="Q51" s="13"/>
    </row>
    <row r="52" spans="1:17" ht="12.75" customHeight="1" x14ac:dyDescent="0.2">
      <c r="A52" s="15" t="s">
        <v>379</v>
      </c>
      <c r="C52" s="15"/>
      <c r="D52" s="61">
        <v>750000</v>
      </c>
      <c r="E52" s="97">
        <v>23</v>
      </c>
      <c r="F52" s="61"/>
      <c r="G52" s="15" t="s">
        <v>305</v>
      </c>
      <c r="H52" s="20" t="s">
        <v>380</v>
      </c>
      <c r="I52" s="76">
        <v>45160</v>
      </c>
      <c r="J52" s="77" t="s">
        <v>250</v>
      </c>
      <c r="K52" s="22">
        <v>237366.3</v>
      </c>
      <c r="M52">
        <v>12244899</v>
      </c>
      <c r="N52" s="123">
        <v>45180</v>
      </c>
    </row>
    <row r="53" spans="1:17" ht="12.75" customHeight="1" x14ac:dyDescent="0.2">
      <c r="A53" s="15" t="s">
        <v>381</v>
      </c>
      <c r="C53" s="106"/>
      <c r="D53" s="61">
        <v>476310</v>
      </c>
      <c r="E53" s="97">
        <v>23</v>
      </c>
      <c r="F53" s="61"/>
      <c r="G53" s="15" t="s">
        <v>305</v>
      </c>
      <c r="H53" s="20" t="s">
        <v>382</v>
      </c>
      <c r="I53" s="76">
        <v>45202</v>
      </c>
      <c r="J53" s="77" t="s">
        <v>267</v>
      </c>
      <c r="K53" s="22">
        <v>111730.8</v>
      </c>
      <c r="M53">
        <v>12423019</v>
      </c>
      <c r="N53" s="123">
        <v>45210</v>
      </c>
    </row>
    <row r="54" spans="1:17" ht="12.75" customHeight="1" x14ac:dyDescent="0.2">
      <c r="A54" s="15" t="s">
        <v>1169</v>
      </c>
      <c r="C54" s="106"/>
      <c r="D54" s="61"/>
      <c r="E54" s="97">
        <v>23</v>
      </c>
      <c r="F54" s="61"/>
      <c r="G54" s="15" t="s">
        <v>1170</v>
      </c>
      <c r="H54" s="20">
        <v>2</v>
      </c>
      <c r="I54" s="76">
        <v>45728</v>
      </c>
      <c r="J54" s="77" t="s">
        <v>1171</v>
      </c>
      <c r="K54" s="22">
        <v>296970</v>
      </c>
      <c r="M54" s="8" t="s">
        <v>1179</v>
      </c>
      <c r="N54" s="123">
        <v>45732</v>
      </c>
    </row>
    <row r="55" spans="1:17" ht="12.75" customHeight="1" x14ac:dyDescent="0.2">
      <c r="A55" s="15" t="s">
        <v>1169</v>
      </c>
      <c r="C55" s="106"/>
      <c r="D55" s="61"/>
      <c r="E55" s="97">
        <v>23</v>
      </c>
      <c r="F55" s="61"/>
      <c r="G55" s="15" t="s">
        <v>1170</v>
      </c>
      <c r="H55" s="20">
        <v>1</v>
      </c>
      <c r="I55" s="76">
        <v>45728</v>
      </c>
      <c r="J55" s="77" t="s">
        <v>1172</v>
      </c>
      <c r="K55" s="22">
        <v>95000</v>
      </c>
      <c r="M55" s="8" t="s">
        <v>1179</v>
      </c>
      <c r="N55" s="123">
        <v>45732</v>
      </c>
    </row>
    <row r="56" spans="1:17" ht="12.75" customHeight="1" x14ac:dyDescent="0.2">
      <c r="A56" s="15" t="s">
        <v>1169</v>
      </c>
      <c r="C56" s="106"/>
      <c r="D56" s="61"/>
      <c r="E56" s="97">
        <v>23</v>
      </c>
      <c r="F56" s="61"/>
      <c r="G56" s="15" t="s">
        <v>1170</v>
      </c>
      <c r="H56" s="20" t="s">
        <v>1217</v>
      </c>
      <c r="I56" s="76">
        <v>45763</v>
      </c>
      <c r="J56" s="77" t="s">
        <v>1216</v>
      </c>
      <c r="K56" s="22">
        <v>84340</v>
      </c>
      <c r="M56" s="8" t="s">
        <v>1235</v>
      </c>
      <c r="N56" s="123">
        <v>45769</v>
      </c>
    </row>
    <row r="57" spans="1:17" ht="12.75" customHeight="1" x14ac:dyDescent="0.2">
      <c r="D57" s="61"/>
      <c r="E57" s="94"/>
      <c r="F57" s="61"/>
      <c r="J57" s="16"/>
      <c r="K57" s="16"/>
    </row>
    <row r="58" spans="1:17" s="95" customFormat="1" ht="12.75" customHeight="1" thickBot="1" x14ac:dyDescent="0.25">
      <c r="A58" s="98" t="s">
        <v>383</v>
      </c>
      <c r="B58" s="98"/>
      <c r="C58" s="98"/>
      <c r="D58" s="99">
        <f>SUM(D49:D57)</f>
        <v>2126310</v>
      </c>
      <c r="E58" s="100"/>
      <c r="F58" s="99"/>
      <c r="G58" s="98"/>
      <c r="H58" s="101"/>
      <c r="I58" s="102"/>
      <c r="J58" s="103"/>
      <c r="K58" s="103">
        <f>SUM(K49:K57)</f>
        <v>1226310</v>
      </c>
      <c r="L58" s="104">
        <f>+D58-K58</f>
        <v>900000</v>
      </c>
      <c r="N58" s="107"/>
    </row>
    <row r="59" spans="1:17" ht="13.5" thickTop="1" x14ac:dyDescent="0.2">
      <c r="D59" s="61"/>
      <c r="E59" s="94"/>
      <c r="F59" s="61"/>
      <c r="J59" s="16"/>
      <c r="K59" s="16"/>
    </row>
    <row r="60" spans="1:17" x14ac:dyDescent="0.2">
      <c r="D60" s="61"/>
      <c r="E60" s="94"/>
      <c r="F60" s="61"/>
    </row>
    <row r="61" spans="1:17" x14ac:dyDescent="0.2">
      <c r="D61" s="61"/>
      <c r="E61" s="94"/>
      <c r="F61" s="61"/>
    </row>
    <row r="62" spans="1:17" x14ac:dyDescent="0.2">
      <c r="D62" s="61"/>
      <c r="E62" s="94"/>
      <c r="F62" s="61"/>
      <c r="K62" s="16"/>
    </row>
    <row r="63" spans="1:17" x14ac:dyDescent="0.2">
      <c r="D63" s="61"/>
      <c r="E63" s="94"/>
      <c r="F63" s="61"/>
      <c r="J63" s="16"/>
      <c r="K63" s="16"/>
    </row>
    <row r="64" spans="1:17" x14ac:dyDescent="0.2">
      <c r="D64" s="61"/>
      <c r="E64" s="94"/>
      <c r="F64" s="61"/>
      <c r="G64" s="15"/>
      <c r="H64" s="22"/>
      <c r="I64" s="17"/>
      <c r="J64" s="15"/>
    </row>
    <row r="65" spans="4:11" x14ac:dyDescent="0.2">
      <c r="D65" s="61"/>
      <c r="E65" s="94"/>
      <c r="F65" s="61"/>
      <c r="J65" s="16"/>
      <c r="K65" s="16"/>
    </row>
    <row r="66" spans="4:11" x14ac:dyDescent="0.2">
      <c r="D66" s="61"/>
      <c r="E66" s="94"/>
      <c r="F66" s="61"/>
      <c r="J66" s="16"/>
      <c r="K66" s="16"/>
    </row>
    <row r="67" spans="4:11" x14ac:dyDescent="0.2">
      <c r="D67" s="61"/>
      <c r="E67" s="94"/>
      <c r="F67" s="61"/>
      <c r="J67" s="16"/>
      <c r="K67" s="16"/>
    </row>
    <row r="68" spans="4:11" x14ac:dyDescent="0.2">
      <c r="D68" s="61"/>
      <c r="E68" s="94"/>
      <c r="F68" s="61"/>
      <c r="J68" s="16"/>
      <c r="K68" s="16"/>
    </row>
    <row r="69" spans="4:11" x14ac:dyDescent="0.2">
      <c r="D69" s="61"/>
      <c r="E69" s="94"/>
      <c r="F69" s="61"/>
      <c r="J69" s="16"/>
      <c r="K69" s="16"/>
    </row>
    <row r="70" spans="4:11" x14ac:dyDescent="0.2">
      <c r="D70" s="61"/>
      <c r="E70" s="94"/>
      <c r="F70" s="61"/>
      <c r="J70" s="16"/>
      <c r="K70" s="16"/>
    </row>
    <row r="71" spans="4:11" x14ac:dyDescent="0.2">
      <c r="D71" s="61"/>
      <c r="E71" s="94"/>
      <c r="F71" s="61"/>
      <c r="J71" s="16"/>
      <c r="K71" s="16"/>
    </row>
    <row r="72" spans="4:11" x14ac:dyDescent="0.2">
      <c r="D72" s="61"/>
      <c r="E72" s="94"/>
      <c r="F72" s="61"/>
      <c r="J72" s="16"/>
      <c r="K72" s="16"/>
    </row>
    <row r="73" spans="4:11" x14ac:dyDescent="0.2">
      <c r="D73" s="61"/>
      <c r="E73" s="94"/>
      <c r="F73" s="61"/>
      <c r="J73" s="16"/>
      <c r="K73" s="16"/>
    </row>
    <row r="74" spans="4:11" x14ac:dyDescent="0.2">
      <c r="D74" s="61"/>
      <c r="E74" s="94"/>
      <c r="F74" s="61"/>
      <c r="J74" s="16"/>
      <c r="K74" s="16"/>
    </row>
    <row r="75" spans="4:11" x14ac:dyDescent="0.2">
      <c r="D75" s="61"/>
      <c r="E75" s="94"/>
      <c r="F75" s="61"/>
      <c r="J75" s="16"/>
      <c r="K75" s="16"/>
    </row>
    <row r="76" spans="4:11" x14ac:dyDescent="0.2">
      <c r="D76" s="61"/>
      <c r="E76" s="94"/>
      <c r="F76" s="61"/>
      <c r="J76" s="16"/>
      <c r="K76" s="16"/>
    </row>
    <row r="77" spans="4:11" x14ac:dyDescent="0.2">
      <c r="D77" s="61"/>
      <c r="E77" s="94"/>
      <c r="F77" s="61"/>
      <c r="J77" s="16"/>
      <c r="K77" s="16"/>
    </row>
    <row r="78" spans="4:11" x14ac:dyDescent="0.2">
      <c r="D78" s="61"/>
      <c r="E78" s="94"/>
      <c r="F78" s="61"/>
      <c r="J78" s="16"/>
      <c r="K78" s="16"/>
    </row>
    <row r="79" spans="4:11" x14ac:dyDescent="0.2">
      <c r="D79" s="61"/>
      <c r="E79" s="94"/>
      <c r="F79" s="61"/>
      <c r="J79" s="16"/>
      <c r="K79" s="16"/>
    </row>
    <row r="80" spans="4:11" x14ac:dyDescent="0.2">
      <c r="D80" s="61"/>
      <c r="E80" s="94"/>
      <c r="F80" s="61"/>
      <c r="J80" s="16"/>
      <c r="K80" s="16"/>
    </row>
    <row r="81" spans="4:11" x14ac:dyDescent="0.2">
      <c r="D81" s="61"/>
      <c r="E81" s="94"/>
      <c r="F81" s="61"/>
      <c r="J81" s="16"/>
      <c r="K81" s="16"/>
    </row>
    <row r="82" spans="4:11" x14ac:dyDescent="0.2">
      <c r="D82" s="61"/>
      <c r="E82" s="94"/>
      <c r="F82" s="61"/>
      <c r="J82" s="16"/>
      <c r="K82" s="16"/>
    </row>
    <row r="83" spans="4:11" x14ac:dyDescent="0.2">
      <c r="D83" s="61"/>
      <c r="E83" s="94"/>
      <c r="F83" s="61"/>
      <c r="J83" s="16"/>
      <c r="K83" s="16"/>
    </row>
    <row r="84" spans="4:11" x14ac:dyDescent="0.2">
      <c r="D84" s="61"/>
      <c r="E84" s="94"/>
      <c r="F84" s="61"/>
      <c r="J84" s="16"/>
      <c r="K84" s="16"/>
    </row>
    <row r="85" spans="4:11" x14ac:dyDescent="0.2">
      <c r="D85" s="61"/>
      <c r="E85" s="94"/>
      <c r="F85" s="61"/>
      <c r="J85" s="16"/>
      <c r="K85" s="16"/>
    </row>
    <row r="86" spans="4:11" x14ac:dyDescent="0.2">
      <c r="D86" s="61"/>
      <c r="E86" s="94"/>
      <c r="F86" s="61"/>
      <c r="J86" s="16"/>
      <c r="K86" s="16"/>
    </row>
    <row r="87" spans="4:11" x14ac:dyDescent="0.2">
      <c r="D87" s="61"/>
      <c r="E87" s="94"/>
      <c r="F87" s="61"/>
      <c r="J87" s="16"/>
      <c r="K87" s="16"/>
    </row>
    <row r="88" spans="4:11" x14ac:dyDescent="0.2">
      <c r="D88" s="61"/>
      <c r="E88" s="94"/>
      <c r="F88" s="61"/>
      <c r="J88" s="16"/>
      <c r="K88" s="16"/>
    </row>
    <row r="89" spans="4:11" x14ac:dyDescent="0.2">
      <c r="D89" s="61"/>
      <c r="E89" s="94"/>
      <c r="F89" s="61"/>
      <c r="J89" s="16"/>
      <c r="K89" s="16"/>
    </row>
    <row r="90" spans="4:11" x14ac:dyDescent="0.2">
      <c r="D90" s="61"/>
      <c r="E90" s="94"/>
      <c r="F90" s="61"/>
      <c r="J90" s="16"/>
      <c r="K90" s="16"/>
    </row>
    <row r="91" spans="4:11" x14ac:dyDescent="0.2">
      <c r="D91" s="61"/>
      <c r="E91" s="94"/>
      <c r="F91" s="61"/>
      <c r="J91" s="16"/>
      <c r="K91" s="16"/>
    </row>
    <row r="92" spans="4:11" x14ac:dyDescent="0.2">
      <c r="D92" s="61"/>
      <c r="E92" s="94"/>
      <c r="F92" s="61"/>
      <c r="J92" s="16"/>
      <c r="K92" s="16"/>
    </row>
    <row r="93" spans="4:11" x14ac:dyDescent="0.2">
      <c r="D93" s="61"/>
      <c r="E93" s="94"/>
      <c r="F93" s="61"/>
      <c r="J93" s="16"/>
      <c r="K93" s="16"/>
    </row>
    <row r="94" spans="4:11" x14ac:dyDescent="0.2">
      <c r="D94" s="61"/>
      <c r="E94" s="94"/>
      <c r="F94" s="61"/>
      <c r="J94" s="16"/>
      <c r="K94" s="16"/>
    </row>
    <row r="95" spans="4:11" x14ac:dyDescent="0.2">
      <c r="D95" s="61"/>
      <c r="E95" s="94"/>
      <c r="F95" s="61"/>
      <c r="J95" s="16"/>
      <c r="K95" s="16"/>
    </row>
    <row r="96" spans="4:11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251" spans="4:11" x14ac:dyDescent="0.2">
      <c r="D1251" s="61"/>
      <c r="E1251" s="94"/>
      <c r="F1251" s="61"/>
      <c r="J1251" s="16"/>
      <c r="K1251" s="16"/>
    </row>
    <row r="1252" spans="4:11" x14ac:dyDescent="0.2">
      <c r="D1252" s="61"/>
      <c r="E1252" s="94"/>
      <c r="F1252" s="61"/>
      <c r="J1252" s="16"/>
      <c r="K1252" s="16"/>
    </row>
    <row r="1253" spans="4:11" x14ac:dyDescent="0.2">
      <c r="D1253" s="61"/>
      <c r="E1253" s="94"/>
      <c r="F1253" s="61"/>
      <c r="J1253" s="16"/>
      <c r="K1253" s="16"/>
    </row>
    <row r="1254" spans="4:11" x14ac:dyDescent="0.2">
      <c r="D1254" s="61"/>
      <c r="E1254" s="94"/>
      <c r="F1254" s="61"/>
      <c r="J1254" s="16"/>
      <c r="K1254" s="16"/>
    </row>
    <row r="1255" spans="4:11" x14ac:dyDescent="0.2">
      <c r="D1255" s="61"/>
      <c r="E1255" s="94"/>
      <c r="F1255" s="61"/>
      <c r="J1255" s="16"/>
      <c r="K1255" s="16"/>
    </row>
    <row r="1256" spans="4:11" x14ac:dyDescent="0.2">
      <c r="D1256" s="61"/>
      <c r="E1256" s="94"/>
      <c r="F1256" s="61"/>
      <c r="J1256" s="16"/>
      <c r="K1256" s="16"/>
    </row>
    <row r="1257" spans="4:11" x14ac:dyDescent="0.2">
      <c r="D1257" s="61"/>
      <c r="E1257" s="94"/>
      <c r="F1257" s="61"/>
      <c r="J1257" s="16"/>
      <c r="K1257" s="16"/>
    </row>
    <row r="1258" spans="4:11" x14ac:dyDescent="0.2">
      <c r="D1258" s="61"/>
      <c r="E1258" s="94"/>
      <c r="F1258" s="61"/>
      <c r="J1258" s="16"/>
      <c r="K1258" s="16"/>
    </row>
    <row r="1259" spans="4:11" x14ac:dyDescent="0.2">
      <c r="D1259" s="61"/>
      <c r="E1259" s="94"/>
      <c r="F1259" s="61"/>
      <c r="J1259" s="16"/>
      <c r="K1259" s="16"/>
    </row>
    <row r="1260" spans="4:11" x14ac:dyDescent="0.2">
      <c r="D1260" s="61"/>
      <c r="E1260" s="94"/>
      <c r="F1260" s="61"/>
      <c r="J1260" s="16"/>
      <c r="K1260" s="16"/>
    </row>
    <row r="1261" spans="4:11" x14ac:dyDescent="0.2">
      <c r="D1261" s="61"/>
      <c r="E1261" s="94"/>
      <c r="F1261" s="61"/>
      <c r="J1261" s="16"/>
      <c r="K1261" s="16"/>
    </row>
    <row r="1262" spans="4:11" x14ac:dyDescent="0.2">
      <c r="D1262" s="61"/>
      <c r="E1262" s="94"/>
      <c r="F1262" s="61"/>
      <c r="J1262" s="16"/>
      <c r="K1262" s="16"/>
    </row>
    <row r="1263" spans="4:11" x14ac:dyDescent="0.2">
      <c r="D1263" s="61"/>
      <c r="E1263" s="94"/>
      <c r="F1263" s="61"/>
      <c r="J1263" s="16"/>
      <c r="K1263" s="16"/>
    </row>
    <row r="1264" spans="4:11" x14ac:dyDescent="0.2">
      <c r="D1264" s="61"/>
      <c r="E1264" s="94"/>
      <c r="F1264" s="61"/>
      <c r="J1264" s="16"/>
      <c r="K1264" s="16"/>
    </row>
    <row r="1265" spans="4:11" x14ac:dyDescent="0.2">
      <c r="D1265" s="61"/>
      <c r="E1265" s="94"/>
      <c r="F1265" s="61"/>
      <c r="J1265" s="16"/>
      <c r="K1265" s="16"/>
    </row>
    <row r="1266" spans="4:11" x14ac:dyDescent="0.2">
      <c r="D1266" s="61"/>
      <c r="E1266" s="94"/>
      <c r="F1266" s="61"/>
      <c r="J1266" s="16"/>
      <c r="K1266" s="16"/>
    </row>
    <row r="1267" spans="4:11" x14ac:dyDescent="0.2">
      <c r="D1267" s="61"/>
      <c r="E1267" s="94"/>
      <c r="F1267" s="61"/>
      <c r="J1267" s="16"/>
      <c r="K1267" s="16"/>
    </row>
    <row r="1268" spans="4:11" x14ac:dyDescent="0.2">
      <c r="D1268" s="61"/>
      <c r="E1268" s="94"/>
      <c r="F1268" s="61"/>
      <c r="J1268" s="16"/>
      <c r="K1268" s="16"/>
    </row>
    <row r="1269" spans="4:11" x14ac:dyDescent="0.2">
      <c r="D1269" s="61"/>
      <c r="E1269" s="94"/>
      <c r="F1269" s="61"/>
      <c r="J1269" s="16"/>
      <c r="K1269" s="16"/>
    </row>
    <row r="1270" spans="4:11" x14ac:dyDescent="0.2">
      <c r="D1270" s="61"/>
      <c r="E1270" s="94"/>
      <c r="F1270" s="61"/>
      <c r="J1270" s="16"/>
      <c r="K1270" s="16"/>
    </row>
    <row r="1271" spans="4:11" x14ac:dyDescent="0.2">
      <c r="D1271" s="61"/>
      <c r="E1271" s="94"/>
      <c r="F1271" s="61"/>
      <c r="J1271" s="16"/>
      <c r="K1271" s="16"/>
    </row>
    <row r="1272" spans="4:11" x14ac:dyDescent="0.2">
      <c r="D1272" s="61"/>
      <c r="E1272" s="94"/>
      <c r="F1272" s="61"/>
      <c r="J1272" s="16"/>
      <c r="K1272" s="16"/>
    </row>
    <row r="1273" spans="4:11" x14ac:dyDescent="0.2">
      <c r="D1273" s="61"/>
      <c r="E1273" s="94"/>
      <c r="F1273" s="61"/>
      <c r="J1273" s="16"/>
      <c r="K1273" s="16"/>
    </row>
    <row r="1274" spans="4:11" x14ac:dyDescent="0.2">
      <c r="D1274" s="61"/>
      <c r="E1274" s="94"/>
      <c r="F1274" s="61"/>
      <c r="J1274" s="16"/>
      <c r="K1274" s="16"/>
    </row>
    <row r="1275" spans="4:11" x14ac:dyDescent="0.2">
      <c r="D1275" s="61"/>
      <c r="E1275" s="94"/>
      <c r="F1275" s="61"/>
      <c r="J1275" s="16"/>
      <c r="K1275" s="16"/>
    </row>
    <row r="1276" spans="4:11" x14ac:dyDescent="0.2">
      <c r="D1276" s="61"/>
      <c r="E1276" s="94"/>
      <c r="F1276" s="61"/>
      <c r="J1276" s="16"/>
      <c r="K1276" s="16"/>
    </row>
    <row r="1277" spans="4:11" x14ac:dyDescent="0.2">
      <c r="D1277" s="61"/>
      <c r="E1277" s="94"/>
      <c r="F1277" s="61"/>
      <c r="J1277" s="16"/>
      <c r="K1277" s="16"/>
    </row>
    <row r="1278" spans="4:11" x14ac:dyDescent="0.2">
      <c r="D1278" s="61"/>
      <c r="E1278" s="94"/>
      <c r="F1278" s="61"/>
      <c r="J1278" s="16"/>
      <c r="K1278" s="16"/>
    </row>
    <row r="1279" spans="4:11" x14ac:dyDescent="0.2">
      <c r="D1279" s="61"/>
      <c r="E1279" s="94"/>
      <c r="F1279" s="61"/>
      <c r="J1279" s="16"/>
      <c r="K1279" s="16"/>
    </row>
    <row r="1280" spans="4:11" x14ac:dyDescent="0.2">
      <c r="D1280" s="61"/>
      <c r="E1280" s="94"/>
      <c r="F1280" s="61"/>
      <c r="J1280" s="16"/>
      <c r="K1280" s="16"/>
    </row>
    <row r="1281" spans="4:11" x14ac:dyDescent="0.2">
      <c r="D1281" s="61"/>
      <c r="E1281" s="94"/>
      <c r="F1281" s="61"/>
      <c r="J1281" s="16"/>
      <c r="K1281" s="16"/>
    </row>
    <row r="1282" spans="4:11" x14ac:dyDescent="0.2">
      <c r="D1282" s="61"/>
      <c r="E1282" s="94"/>
      <c r="F1282" s="61"/>
      <c r="J1282" s="16"/>
      <c r="K1282" s="16"/>
    </row>
    <row r="1283" spans="4:11" x14ac:dyDescent="0.2">
      <c r="D1283" s="61"/>
      <c r="E1283" s="94"/>
      <c r="F1283" s="61"/>
      <c r="J1283" s="16"/>
      <c r="K1283" s="16"/>
    </row>
    <row r="1284" spans="4:11" x14ac:dyDescent="0.2">
      <c r="D1284" s="61"/>
      <c r="E1284" s="94"/>
      <c r="F1284" s="61"/>
      <c r="J1284" s="16"/>
      <c r="K1284" s="16"/>
    </row>
    <row r="1285" spans="4:11" x14ac:dyDescent="0.2">
      <c r="D1285" s="61"/>
      <c r="E1285" s="94"/>
      <c r="F1285" s="61"/>
      <c r="J1285" s="16"/>
      <c r="K1285" s="16"/>
    </row>
    <row r="1286" spans="4:11" x14ac:dyDescent="0.2">
      <c r="D1286" s="61"/>
      <c r="E1286" s="94"/>
      <c r="F1286" s="61"/>
      <c r="J1286" s="16"/>
      <c r="K1286" s="16"/>
    </row>
    <row r="1287" spans="4:11" x14ac:dyDescent="0.2">
      <c r="D1287" s="61"/>
      <c r="E1287" s="94"/>
      <c r="F1287" s="61"/>
      <c r="J1287" s="16"/>
      <c r="K1287" s="16"/>
    </row>
    <row r="1288" spans="4:11" x14ac:dyDescent="0.2">
      <c r="D1288" s="61"/>
      <c r="E1288" s="94"/>
      <c r="F1288" s="61"/>
      <c r="J1288" s="16"/>
      <c r="K1288" s="16"/>
    </row>
    <row r="1289" spans="4:11" x14ac:dyDescent="0.2">
      <c r="D1289" s="61"/>
      <c r="E1289" s="94"/>
      <c r="F1289" s="61"/>
      <c r="J1289" s="16"/>
      <c r="K1289" s="16"/>
    </row>
    <row r="1290" spans="4:11" x14ac:dyDescent="0.2">
      <c r="D1290" s="61"/>
      <c r="E1290" s="94"/>
      <c r="F1290" s="61"/>
      <c r="J1290" s="16"/>
      <c r="K1290" s="16"/>
    </row>
    <row r="1046813" spans="11:11" x14ac:dyDescent="0.2">
      <c r="K1046813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15" type="noConversion"/>
  <pageMargins left="0.25" right="0.25" top="1" bottom="1" header="0.5" footer="0.5"/>
  <pageSetup scale="1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2:R1046789"/>
  <sheetViews>
    <sheetView topLeftCell="B1" zoomScale="120" zoomScaleNormal="120" workbookViewId="0">
      <pane ySplit="2" topLeftCell="A11" activePane="bottomLeft" state="frozen"/>
      <selection activeCell="D1" sqref="D1"/>
      <selection pane="bottomLeft" activeCell="K15" sqref="K15"/>
    </sheetView>
  </sheetViews>
  <sheetFormatPr defaultColWidth="8.85546875" defaultRowHeight="12.75" x14ac:dyDescent="0.2"/>
  <cols>
    <col min="1" max="1" width="53.28515625" style="18" customWidth="1"/>
    <col min="2" max="2" width="17.28515625" style="18" customWidth="1"/>
    <col min="3" max="3" width="29.7109375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0" style="77" bestFit="1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4" width="9.85546875" style="78" customWidth="1"/>
    <col min="15" max="15" width="8.85546875" style="18"/>
    <col min="16" max="16" width="10.5703125" style="18" bestFit="1" customWidth="1"/>
    <col min="17" max="16384" width="8.85546875" style="18"/>
  </cols>
  <sheetData>
    <row r="2" spans="1:18" x14ac:dyDescent="0.2">
      <c r="A2" s="74" t="s">
        <v>0</v>
      </c>
    </row>
    <row r="3" spans="1:18" ht="13.5" thickBot="1" x14ac:dyDescent="0.25"/>
    <row r="4" spans="1:18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8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8" ht="13.5" thickTop="1" x14ac:dyDescent="0.2">
      <c r="D6" s="61"/>
      <c r="E6" s="94"/>
      <c r="F6" s="61"/>
      <c r="J6" s="16"/>
      <c r="K6" s="16"/>
    </row>
    <row r="7" spans="1:18" ht="12.75" customHeight="1" x14ac:dyDescent="0.2">
      <c r="A7" s="95" t="s">
        <v>175</v>
      </c>
      <c r="B7" s="15"/>
      <c r="C7" s="15"/>
      <c r="D7" s="96"/>
      <c r="E7" s="97">
        <v>23</v>
      </c>
      <c r="F7" s="95"/>
      <c r="J7" s="16"/>
      <c r="K7" s="16"/>
    </row>
    <row r="8" spans="1:18" ht="12.75" customHeight="1" x14ac:dyDescent="0.2">
      <c r="A8" s="15" t="s">
        <v>26</v>
      </c>
      <c r="C8" s="15" t="s">
        <v>176</v>
      </c>
      <c r="D8" s="61">
        <v>2500000</v>
      </c>
      <c r="E8" s="97">
        <v>23</v>
      </c>
      <c r="F8" s="61"/>
      <c r="G8" s="18" t="s">
        <v>790</v>
      </c>
      <c r="H8" s="20" t="s">
        <v>797</v>
      </c>
      <c r="I8" s="76">
        <v>45341</v>
      </c>
      <c r="J8" s="21" t="s">
        <v>791</v>
      </c>
      <c r="K8" s="16">
        <v>2656.47</v>
      </c>
      <c r="M8">
        <v>13205440</v>
      </c>
      <c r="N8" s="123">
        <v>45406</v>
      </c>
    </row>
    <row r="9" spans="1:18" ht="12.75" customHeight="1" x14ac:dyDescent="0.2">
      <c r="A9" s="15" t="s">
        <v>26</v>
      </c>
      <c r="C9" s="15"/>
      <c r="D9" s="61"/>
      <c r="E9" s="97">
        <v>23</v>
      </c>
      <c r="F9" s="61"/>
      <c r="G9" s="18" t="s">
        <v>790</v>
      </c>
      <c r="H9" s="20" t="s">
        <v>830</v>
      </c>
      <c r="I9" s="76">
        <v>45366</v>
      </c>
      <c r="J9" s="21" t="s">
        <v>831</v>
      </c>
      <c r="K9" s="16">
        <v>34285.300000000003</v>
      </c>
      <c r="M9">
        <v>13205440</v>
      </c>
      <c r="N9" s="123">
        <v>45406</v>
      </c>
    </row>
    <row r="10" spans="1:18" customFormat="1" ht="12.75" customHeight="1" x14ac:dyDescent="0.25">
      <c r="A10" s="15" t="s">
        <v>26</v>
      </c>
      <c r="D10" s="165"/>
      <c r="E10" s="166">
        <v>23</v>
      </c>
      <c r="F10" s="165"/>
      <c r="G10" s="8" t="s">
        <v>493</v>
      </c>
      <c r="H10" s="167" t="s">
        <v>894</v>
      </c>
      <c r="I10" s="2">
        <v>45454</v>
      </c>
      <c r="J10" s="168" t="s">
        <v>895</v>
      </c>
      <c r="K10" s="168">
        <v>65541.73</v>
      </c>
      <c r="M10" s="128">
        <v>13422264</v>
      </c>
      <c r="N10" s="123">
        <v>45456</v>
      </c>
      <c r="P10" s="169"/>
      <c r="Q10" s="167"/>
      <c r="R10" s="8"/>
    </row>
    <row r="11" spans="1:18" customFormat="1" ht="12.75" customHeight="1" x14ac:dyDescent="0.2">
      <c r="A11" s="15" t="s">
        <v>26</v>
      </c>
      <c r="D11" s="165"/>
      <c r="E11" s="166">
        <v>23</v>
      </c>
      <c r="F11" s="165"/>
      <c r="G11" s="18" t="s">
        <v>790</v>
      </c>
      <c r="H11" s="167" t="s">
        <v>936</v>
      </c>
      <c r="I11" s="2">
        <v>45495</v>
      </c>
      <c r="J11" s="168" t="s">
        <v>937</v>
      </c>
      <c r="K11" s="168">
        <v>699.7</v>
      </c>
      <c r="M11">
        <v>13570535</v>
      </c>
      <c r="N11" s="123">
        <v>45498</v>
      </c>
      <c r="P11" s="169"/>
      <c r="Q11" s="167"/>
      <c r="R11" s="8"/>
    </row>
    <row r="12" spans="1:18" customFormat="1" ht="12.75" customHeight="1" x14ac:dyDescent="0.2">
      <c r="A12" s="15" t="s">
        <v>26</v>
      </c>
      <c r="D12" s="165"/>
      <c r="E12" s="166">
        <v>23</v>
      </c>
      <c r="F12" s="165"/>
      <c r="G12" s="18" t="s">
        <v>790</v>
      </c>
      <c r="H12" s="167" t="s">
        <v>961</v>
      </c>
      <c r="I12" s="2">
        <v>45525</v>
      </c>
      <c r="J12" s="168" t="s">
        <v>962</v>
      </c>
      <c r="K12" s="168">
        <v>3878.1</v>
      </c>
      <c r="M12">
        <v>13736875</v>
      </c>
      <c r="N12" s="123">
        <v>45539</v>
      </c>
      <c r="P12" s="169"/>
      <c r="Q12" s="167"/>
      <c r="R12" s="8"/>
    </row>
    <row r="13" spans="1:18" customFormat="1" ht="12.75" customHeight="1" x14ac:dyDescent="0.2">
      <c r="A13" s="15" t="s">
        <v>26</v>
      </c>
      <c r="D13" s="165"/>
      <c r="E13" s="166">
        <v>23</v>
      </c>
      <c r="F13" s="165"/>
      <c r="G13" s="8" t="s">
        <v>493</v>
      </c>
      <c r="H13" s="167" t="s">
        <v>963</v>
      </c>
      <c r="I13" s="2">
        <v>45525</v>
      </c>
      <c r="J13" s="168" t="s">
        <v>962</v>
      </c>
      <c r="K13" s="168">
        <v>116285.59</v>
      </c>
      <c r="M13">
        <v>13736875</v>
      </c>
      <c r="N13" s="123">
        <v>45539</v>
      </c>
      <c r="P13" s="169"/>
      <c r="Q13" s="167"/>
      <c r="R13" s="8"/>
    </row>
    <row r="14" spans="1:18" customFormat="1" ht="12.75" customHeight="1" x14ac:dyDescent="0.2">
      <c r="A14" s="15" t="s">
        <v>26</v>
      </c>
      <c r="D14" s="165"/>
      <c r="E14" s="166">
        <v>23</v>
      </c>
      <c r="F14" s="165"/>
      <c r="G14" s="18" t="s">
        <v>790</v>
      </c>
      <c r="H14" s="167" t="s">
        <v>1185</v>
      </c>
      <c r="I14" s="2">
        <v>45706</v>
      </c>
      <c r="J14" s="168" t="s">
        <v>1094</v>
      </c>
      <c r="K14" s="168">
        <v>4907.2</v>
      </c>
      <c r="M14" t="s">
        <v>1129</v>
      </c>
      <c r="N14" s="123">
        <v>45713</v>
      </c>
      <c r="P14" s="169"/>
      <c r="Q14" s="167"/>
      <c r="R14" s="8"/>
    </row>
    <row r="15" spans="1:18" customFormat="1" ht="12.75" customHeight="1" x14ac:dyDescent="0.2">
      <c r="A15" s="15" t="s">
        <v>26</v>
      </c>
      <c r="D15" s="165"/>
      <c r="E15" s="166">
        <v>23</v>
      </c>
      <c r="F15" s="165"/>
      <c r="G15" s="18" t="s">
        <v>790</v>
      </c>
      <c r="H15" s="167" t="s">
        <v>1184</v>
      </c>
      <c r="I15" s="2">
        <v>45730</v>
      </c>
      <c r="J15" s="168" t="s">
        <v>1186</v>
      </c>
      <c r="K15" s="168">
        <v>13177.95</v>
      </c>
      <c r="M15" s="8" t="s">
        <v>1188</v>
      </c>
      <c r="N15" s="123">
        <v>45732</v>
      </c>
      <c r="P15" s="169"/>
      <c r="Q15" s="167"/>
      <c r="R15" s="8"/>
    </row>
    <row r="16" spans="1:18" ht="12.75" customHeight="1" x14ac:dyDescent="0.2">
      <c r="D16" s="61"/>
      <c r="E16" s="94"/>
      <c r="F16" s="61"/>
      <c r="J16" s="16"/>
      <c r="K16" s="16"/>
    </row>
    <row r="17" spans="1:14" s="95" customFormat="1" ht="12.75" customHeight="1" thickBot="1" x14ac:dyDescent="0.25">
      <c r="A17" s="98" t="s">
        <v>384</v>
      </c>
      <c r="B17" s="98"/>
      <c r="C17" s="98"/>
      <c r="D17" s="99">
        <f>SUM(D7:D16)</f>
        <v>2500000</v>
      </c>
      <c r="E17" s="100"/>
      <c r="F17" s="99"/>
      <c r="G17" s="98"/>
      <c r="H17" s="101"/>
      <c r="I17" s="102"/>
      <c r="J17" s="103"/>
      <c r="K17" s="103">
        <f>SUM(K7:K16)</f>
        <v>241432.04000000004</v>
      </c>
      <c r="L17" s="104">
        <f>+D17-K17</f>
        <v>2258567.96</v>
      </c>
      <c r="N17" s="107"/>
    </row>
    <row r="18" spans="1:14" ht="13.5" thickTop="1" x14ac:dyDescent="0.2">
      <c r="D18" s="61"/>
      <c r="E18" s="94"/>
      <c r="F18" s="61"/>
      <c r="J18" s="16"/>
      <c r="K18" s="16"/>
    </row>
    <row r="19" spans="1:14" ht="12.75" customHeight="1" x14ac:dyDescent="0.2">
      <c r="A19" s="95" t="s">
        <v>175</v>
      </c>
      <c r="B19" s="15"/>
      <c r="C19" s="15"/>
      <c r="D19" s="96"/>
      <c r="E19" s="97">
        <v>23</v>
      </c>
      <c r="F19" s="95"/>
      <c r="J19" s="16"/>
      <c r="K19" s="16"/>
    </row>
    <row r="20" spans="1:14" ht="12.75" customHeight="1" x14ac:dyDescent="0.2">
      <c r="A20" s="15" t="s">
        <v>385</v>
      </c>
      <c r="C20" s="106"/>
      <c r="D20" s="61">
        <v>1400329</v>
      </c>
      <c r="E20" s="97">
        <v>23</v>
      </c>
      <c r="F20" s="61"/>
      <c r="G20" s="18" t="s">
        <v>386</v>
      </c>
      <c r="H20" s="20" t="s">
        <v>387</v>
      </c>
      <c r="I20" s="76">
        <v>45121</v>
      </c>
      <c r="J20" s="16" t="s">
        <v>388</v>
      </c>
      <c r="K20" s="16">
        <f>293400+225162.9+235880.1</f>
        <v>754443</v>
      </c>
      <c r="M20" s="18">
        <v>12141298</v>
      </c>
      <c r="N20" s="78">
        <v>45141</v>
      </c>
    </row>
    <row r="21" spans="1:14" ht="12.75" customHeight="1" x14ac:dyDescent="0.2">
      <c r="D21" s="61"/>
      <c r="E21" s="94"/>
      <c r="F21" s="61"/>
      <c r="J21" s="16"/>
      <c r="K21" s="16"/>
    </row>
    <row r="22" spans="1:14" s="95" customFormat="1" ht="12.75" customHeight="1" thickBot="1" x14ac:dyDescent="0.25">
      <c r="A22" s="98" t="s">
        <v>389</v>
      </c>
      <c r="B22" s="98"/>
      <c r="C22" s="98"/>
      <c r="D22" s="99">
        <f>SUM(D19:D21)</f>
        <v>1400329</v>
      </c>
      <c r="E22" s="100"/>
      <c r="F22" s="99"/>
      <c r="G22" s="98"/>
      <c r="H22" s="101"/>
      <c r="I22" s="102"/>
      <c r="J22" s="103"/>
      <c r="K22" s="103">
        <f>SUM(K19:K21)</f>
        <v>754443</v>
      </c>
      <c r="L22" s="104">
        <f>+D22-K22</f>
        <v>645886</v>
      </c>
      <c r="N22" s="107"/>
    </row>
    <row r="23" spans="1:14" ht="13.5" thickTop="1" x14ac:dyDescent="0.2">
      <c r="D23" s="61"/>
      <c r="E23" s="94"/>
      <c r="F23" s="61"/>
      <c r="J23" s="16"/>
      <c r="K23" s="16"/>
    </row>
    <row r="24" spans="1:14" x14ac:dyDescent="0.2">
      <c r="D24" s="61"/>
      <c r="E24" s="94"/>
      <c r="F24" s="61"/>
      <c r="J24" s="16"/>
      <c r="K24" s="16"/>
    </row>
    <row r="25" spans="1:14" x14ac:dyDescent="0.2">
      <c r="D25" s="61"/>
      <c r="E25" s="94"/>
      <c r="F25" s="61"/>
      <c r="J25" s="16"/>
      <c r="K25" s="16"/>
    </row>
    <row r="26" spans="1:14" x14ac:dyDescent="0.2">
      <c r="D26" s="61"/>
      <c r="E26" s="94"/>
      <c r="F26" s="61"/>
      <c r="J26" s="16"/>
      <c r="K26" s="16"/>
    </row>
    <row r="27" spans="1:14" x14ac:dyDescent="0.2">
      <c r="D27" s="61"/>
      <c r="E27" s="94"/>
      <c r="F27" s="61"/>
      <c r="J27" s="16"/>
      <c r="K27" s="16"/>
    </row>
    <row r="28" spans="1:14" x14ac:dyDescent="0.2">
      <c r="D28" s="61"/>
      <c r="E28" s="94"/>
      <c r="F28" s="61"/>
      <c r="J28" s="16"/>
      <c r="K28" s="16"/>
    </row>
    <row r="29" spans="1:14" x14ac:dyDescent="0.2">
      <c r="D29" s="61"/>
      <c r="E29" s="94"/>
      <c r="F29" s="61"/>
      <c r="J29" s="16"/>
      <c r="K29" s="16"/>
    </row>
    <row r="30" spans="1:14" x14ac:dyDescent="0.2">
      <c r="D30" s="61"/>
      <c r="E30" s="94"/>
      <c r="F30" s="61"/>
      <c r="J30" s="16"/>
      <c r="K30" s="16"/>
    </row>
    <row r="31" spans="1:14" x14ac:dyDescent="0.2">
      <c r="D31" s="61"/>
      <c r="E31" s="94"/>
      <c r="F31" s="61"/>
      <c r="J31" s="16"/>
      <c r="K31" s="16"/>
    </row>
    <row r="32" spans="1:14" x14ac:dyDescent="0.2">
      <c r="D32" s="61"/>
      <c r="E32" s="94"/>
      <c r="F32" s="61"/>
      <c r="J32" s="16"/>
      <c r="K32" s="16"/>
    </row>
    <row r="33" spans="4:11" x14ac:dyDescent="0.2">
      <c r="D33" s="61"/>
      <c r="E33" s="94"/>
      <c r="F33" s="61"/>
      <c r="J33" s="16"/>
      <c r="K33" s="16"/>
    </row>
    <row r="34" spans="4:11" x14ac:dyDescent="0.2">
      <c r="D34" s="61"/>
      <c r="E34" s="94"/>
      <c r="F34" s="61"/>
      <c r="J34" s="16"/>
      <c r="K34" s="16"/>
    </row>
    <row r="35" spans="4:11" x14ac:dyDescent="0.2">
      <c r="D35" s="61"/>
      <c r="E35" s="94"/>
      <c r="F35" s="61"/>
      <c r="J35" s="16"/>
      <c r="K35" s="16"/>
    </row>
    <row r="36" spans="4:11" x14ac:dyDescent="0.2">
      <c r="D36" s="61"/>
      <c r="E36" s="94"/>
      <c r="F36" s="61"/>
      <c r="J36" s="16"/>
      <c r="K36" s="16"/>
    </row>
    <row r="37" spans="4:11" x14ac:dyDescent="0.2">
      <c r="D37" s="61"/>
      <c r="E37" s="94"/>
      <c r="F37" s="61"/>
      <c r="J37" s="16"/>
      <c r="K37" s="16"/>
    </row>
    <row r="38" spans="4:11" x14ac:dyDescent="0.2">
      <c r="D38" s="61"/>
      <c r="E38" s="94"/>
      <c r="F38" s="61"/>
      <c r="J38" s="16"/>
      <c r="K38" s="16"/>
    </row>
    <row r="39" spans="4:11" x14ac:dyDescent="0.2">
      <c r="D39" s="61"/>
      <c r="E39" s="94"/>
      <c r="F39" s="61"/>
      <c r="J39" s="16"/>
      <c r="K39" s="16"/>
    </row>
    <row r="40" spans="4:11" x14ac:dyDescent="0.2">
      <c r="D40" s="61"/>
      <c r="E40" s="94"/>
      <c r="F40" s="61"/>
      <c r="J40" s="16"/>
      <c r="K40" s="16"/>
    </row>
    <row r="41" spans="4:11" x14ac:dyDescent="0.2">
      <c r="D41" s="61"/>
      <c r="E41" s="94"/>
      <c r="F41" s="61"/>
      <c r="J41" s="16"/>
      <c r="K41" s="16"/>
    </row>
    <row r="42" spans="4:11" x14ac:dyDescent="0.2">
      <c r="D42" s="61"/>
      <c r="E42" s="94"/>
      <c r="F42" s="61"/>
      <c r="J42" s="16"/>
      <c r="K42" s="16"/>
    </row>
    <row r="43" spans="4:11" x14ac:dyDescent="0.2">
      <c r="D43" s="61"/>
      <c r="E43" s="94"/>
      <c r="F43" s="61"/>
      <c r="J43" s="16"/>
      <c r="K43" s="16"/>
    </row>
    <row r="44" spans="4:11" x14ac:dyDescent="0.2">
      <c r="D44" s="61"/>
      <c r="E44" s="94"/>
      <c r="F44" s="61"/>
      <c r="J44" s="16"/>
      <c r="K44" s="16"/>
    </row>
    <row r="45" spans="4:11" x14ac:dyDescent="0.2">
      <c r="D45" s="61"/>
      <c r="E45" s="94"/>
      <c r="F45" s="61"/>
      <c r="J45" s="16"/>
      <c r="K45" s="16"/>
    </row>
    <row r="46" spans="4:11" x14ac:dyDescent="0.2">
      <c r="D46" s="61"/>
      <c r="E46" s="94"/>
      <c r="F46" s="61"/>
      <c r="J46" s="16"/>
      <c r="K46" s="16"/>
    </row>
    <row r="47" spans="4:11" x14ac:dyDescent="0.2">
      <c r="D47" s="61"/>
      <c r="E47" s="94"/>
      <c r="F47" s="61"/>
      <c r="J47" s="16"/>
      <c r="K47" s="16"/>
    </row>
    <row r="48" spans="4:11" x14ac:dyDescent="0.2">
      <c r="D48" s="61"/>
      <c r="E48" s="94"/>
      <c r="F48" s="61"/>
      <c r="J48" s="16"/>
      <c r="K48" s="16"/>
    </row>
    <row r="49" spans="4:11" x14ac:dyDescent="0.2">
      <c r="D49" s="61"/>
      <c r="E49" s="94"/>
      <c r="F49" s="61"/>
      <c r="J49" s="16"/>
      <c r="K49" s="16"/>
    </row>
    <row r="50" spans="4:11" x14ac:dyDescent="0.2">
      <c r="D50" s="61"/>
      <c r="E50" s="94"/>
      <c r="F50" s="61"/>
      <c r="J50" s="16"/>
      <c r="K50" s="16"/>
    </row>
    <row r="51" spans="4:11" x14ac:dyDescent="0.2">
      <c r="D51" s="61"/>
      <c r="E51" s="94"/>
      <c r="F51" s="61"/>
      <c r="J51" s="16"/>
      <c r="K51" s="16"/>
    </row>
    <row r="52" spans="4:11" x14ac:dyDescent="0.2">
      <c r="D52" s="61"/>
      <c r="E52" s="94"/>
      <c r="F52" s="61"/>
      <c r="J52" s="16"/>
      <c r="K52" s="16"/>
    </row>
    <row r="53" spans="4:11" x14ac:dyDescent="0.2">
      <c r="D53" s="61"/>
      <c r="E53" s="94"/>
      <c r="F53" s="61"/>
      <c r="J53" s="16"/>
      <c r="K53" s="16"/>
    </row>
    <row r="54" spans="4:11" x14ac:dyDescent="0.2">
      <c r="D54" s="61"/>
      <c r="E54" s="94"/>
      <c r="F54" s="61"/>
      <c r="J54" s="16"/>
      <c r="K54" s="16"/>
    </row>
    <row r="55" spans="4:11" x14ac:dyDescent="0.2">
      <c r="D55" s="61"/>
      <c r="E55" s="94"/>
      <c r="F55" s="61"/>
      <c r="J55" s="16"/>
      <c r="K55" s="16"/>
    </row>
    <row r="56" spans="4:11" x14ac:dyDescent="0.2">
      <c r="D56" s="61"/>
      <c r="E56" s="94"/>
      <c r="F56" s="61"/>
      <c r="J56" s="16"/>
      <c r="K56" s="16"/>
    </row>
    <row r="57" spans="4:11" x14ac:dyDescent="0.2">
      <c r="D57" s="61"/>
      <c r="E57" s="94"/>
      <c r="F57" s="61"/>
      <c r="J57" s="16"/>
      <c r="K57" s="16"/>
    </row>
    <row r="58" spans="4:11" x14ac:dyDescent="0.2">
      <c r="D58" s="61"/>
      <c r="E58" s="94"/>
      <c r="F58" s="61"/>
      <c r="J58" s="16"/>
      <c r="K58" s="16"/>
    </row>
    <row r="59" spans="4:11" x14ac:dyDescent="0.2">
      <c r="D59" s="61"/>
      <c r="E59" s="94"/>
      <c r="F59" s="61"/>
      <c r="J59" s="16"/>
      <c r="K59" s="16"/>
    </row>
    <row r="60" spans="4:11" x14ac:dyDescent="0.2">
      <c r="D60" s="61"/>
      <c r="E60" s="94"/>
      <c r="F60" s="61"/>
      <c r="J60" s="16"/>
      <c r="K60" s="16"/>
    </row>
    <row r="61" spans="4:11" x14ac:dyDescent="0.2">
      <c r="D61" s="61"/>
      <c r="E61" s="94"/>
      <c r="F61" s="61"/>
      <c r="J61" s="16"/>
      <c r="K61" s="16"/>
    </row>
    <row r="62" spans="4:11" x14ac:dyDescent="0.2">
      <c r="D62" s="61"/>
      <c r="E62" s="94"/>
      <c r="F62" s="61"/>
      <c r="J62" s="16"/>
      <c r="K62" s="16"/>
    </row>
    <row r="63" spans="4:11" x14ac:dyDescent="0.2">
      <c r="D63" s="61"/>
      <c r="E63" s="94"/>
      <c r="F63" s="61"/>
      <c r="J63" s="16"/>
      <c r="K63" s="16"/>
    </row>
    <row r="64" spans="4:11" x14ac:dyDescent="0.2">
      <c r="D64" s="61"/>
      <c r="E64" s="94"/>
      <c r="F64" s="61"/>
      <c r="J64" s="16"/>
      <c r="K64" s="16"/>
    </row>
    <row r="65" spans="4:11" x14ac:dyDescent="0.2">
      <c r="D65" s="61"/>
      <c r="E65" s="94"/>
      <c r="F65" s="61"/>
      <c r="J65" s="16"/>
      <c r="K65" s="16"/>
    </row>
    <row r="66" spans="4:11" x14ac:dyDescent="0.2">
      <c r="D66" s="61"/>
      <c r="E66" s="94"/>
      <c r="F66" s="61"/>
      <c r="J66" s="16"/>
      <c r="K66" s="16"/>
    </row>
    <row r="67" spans="4:11" x14ac:dyDescent="0.2">
      <c r="D67" s="61"/>
      <c r="E67" s="94"/>
      <c r="F67" s="61"/>
      <c r="J67" s="16"/>
      <c r="K67" s="16"/>
    </row>
    <row r="68" spans="4:11" x14ac:dyDescent="0.2">
      <c r="D68" s="61"/>
      <c r="E68" s="94"/>
      <c r="F68" s="61"/>
      <c r="J68" s="16"/>
      <c r="K68" s="16"/>
    </row>
    <row r="69" spans="4:11" x14ac:dyDescent="0.2">
      <c r="D69" s="61"/>
      <c r="E69" s="94"/>
      <c r="F69" s="61"/>
      <c r="J69" s="16"/>
      <c r="K69" s="16"/>
    </row>
    <row r="70" spans="4:11" x14ac:dyDescent="0.2">
      <c r="D70" s="61"/>
      <c r="E70" s="94"/>
      <c r="F70" s="61"/>
      <c r="J70" s="16"/>
      <c r="K70" s="16"/>
    </row>
    <row r="71" spans="4:11" x14ac:dyDescent="0.2">
      <c r="D71" s="61"/>
      <c r="E71" s="94"/>
      <c r="F71" s="61"/>
      <c r="J71" s="16"/>
      <c r="K71" s="16"/>
    </row>
    <row r="72" spans="4:11" x14ac:dyDescent="0.2">
      <c r="D72" s="61"/>
      <c r="E72" s="94"/>
      <c r="F72" s="61"/>
      <c r="J72" s="16"/>
      <c r="K72" s="16"/>
    </row>
    <row r="73" spans="4:11" x14ac:dyDescent="0.2">
      <c r="D73" s="61"/>
      <c r="E73" s="94"/>
      <c r="F73" s="61"/>
      <c r="J73" s="16"/>
      <c r="K73" s="16"/>
    </row>
    <row r="74" spans="4:11" x14ac:dyDescent="0.2">
      <c r="D74" s="61"/>
      <c r="E74" s="94"/>
      <c r="F74" s="61"/>
      <c r="J74" s="16"/>
      <c r="K74" s="16"/>
    </row>
    <row r="75" spans="4:11" x14ac:dyDescent="0.2">
      <c r="D75" s="61"/>
      <c r="E75" s="94"/>
      <c r="F75" s="61"/>
      <c r="J75" s="16"/>
      <c r="K75" s="16"/>
    </row>
    <row r="76" spans="4:11" x14ac:dyDescent="0.2">
      <c r="D76" s="61"/>
      <c r="E76" s="94"/>
      <c r="F76" s="61"/>
      <c r="J76" s="16"/>
      <c r="K76" s="16"/>
    </row>
    <row r="77" spans="4:11" x14ac:dyDescent="0.2">
      <c r="D77" s="61"/>
      <c r="E77" s="94"/>
      <c r="F77" s="61"/>
      <c r="J77" s="16"/>
      <c r="K77" s="16"/>
    </row>
    <row r="78" spans="4:11" x14ac:dyDescent="0.2">
      <c r="D78" s="61"/>
      <c r="E78" s="94"/>
      <c r="F78" s="61"/>
      <c r="J78" s="16"/>
      <c r="K78" s="16"/>
    </row>
    <row r="79" spans="4:11" x14ac:dyDescent="0.2">
      <c r="D79" s="61"/>
      <c r="E79" s="94"/>
      <c r="F79" s="61"/>
      <c r="J79" s="16"/>
      <c r="K79" s="16"/>
    </row>
    <row r="80" spans="4:11" x14ac:dyDescent="0.2">
      <c r="D80" s="61"/>
      <c r="E80" s="94"/>
      <c r="F80" s="61"/>
      <c r="J80" s="16"/>
      <c r="K80" s="16"/>
    </row>
    <row r="81" spans="4:11" x14ac:dyDescent="0.2">
      <c r="D81" s="61"/>
      <c r="E81" s="94"/>
      <c r="F81" s="61"/>
      <c r="J81" s="16"/>
      <c r="K81" s="16"/>
    </row>
    <row r="82" spans="4:11" x14ac:dyDescent="0.2">
      <c r="D82" s="61"/>
      <c r="E82" s="94"/>
      <c r="F82" s="61"/>
      <c r="J82" s="16"/>
      <c r="K82" s="16"/>
    </row>
    <row r="83" spans="4:11" x14ac:dyDescent="0.2">
      <c r="D83" s="61"/>
      <c r="E83" s="94"/>
      <c r="F83" s="61"/>
      <c r="J83" s="16"/>
      <c r="K83" s="16"/>
    </row>
    <row r="84" spans="4:11" x14ac:dyDescent="0.2">
      <c r="D84" s="61"/>
      <c r="E84" s="94"/>
      <c r="F84" s="61"/>
      <c r="J84" s="16"/>
      <c r="K84" s="16"/>
    </row>
    <row r="85" spans="4:11" x14ac:dyDescent="0.2">
      <c r="D85" s="61"/>
      <c r="E85" s="94"/>
      <c r="F85" s="61"/>
      <c r="J85" s="16"/>
      <c r="K85" s="16"/>
    </row>
    <row r="86" spans="4:11" x14ac:dyDescent="0.2">
      <c r="D86" s="61"/>
      <c r="E86" s="94"/>
      <c r="F86" s="61"/>
      <c r="J86" s="16"/>
      <c r="K86" s="16"/>
    </row>
    <row r="87" spans="4:11" x14ac:dyDescent="0.2">
      <c r="D87" s="61"/>
      <c r="E87" s="94"/>
      <c r="F87" s="61"/>
      <c r="J87" s="16"/>
      <c r="K87" s="16"/>
    </row>
    <row r="88" spans="4:11" x14ac:dyDescent="0.2">
      <c r="D88" s="61"/>
      <c r="E88" s="94"/>
      <c r="F88" s="61"/>
      <c r="J88" s="16"/>
      <c r="K88" s="16"/>
    </row>
    <row r="89" spans="4:11" x14ac:dyDescent="0.2">
      <c r="D89" s="61"/>
      <c r="E89" s="94"/>
      <c r="F89" s="61"/>
      <c r="J89" s="16"/>
      <c r="K89" s="16"/>
    </row>
    <row r="90" spans="4:11" x14ac:dyDescent="0.2">
      <c r="D90" s="61"/>
      <c r="E90" s="94"/>
      <c r="F90" s="61"/>
      <c r="J90" s="16"/>
      <c r="K90" s="16"/>
    </row>
    <row r="91" spans="4:11" x14ac:dyDescent="0.2">
      <c r="D91" s="61"/>
      <c r="E91" s="94"/>
      <c r="F91" s="61"/>
      <c r="J91" s="16"/>
      <c r="K91" s="16"/>
    </row>
    <row r="92" spans="4:11" x14ac:dyDescent="0.2">
      <c r="D92" s="61"/>
      <c r="E92" s="94"/>
      <c r="F92" s="61"/>
      <c r="J92" s="16"/>
      <c r="K92" s="16"/>
    </row>
    <row r="93" spans="4:11" x14ac:dyDescent="0.2">
      <c r="D93" s="61"/>
      <c r="E93" s="94"/>
      <c r="F93" s="61"/>
      <c r="J93" s="16"/>
      <c r="K93" s="16"/>
    </row>
    <row r="94" spans="4:11" x14ac:dyDescent="0.2">
      <c r="D94" s="61"/>
      <c r="E94" s="94"/>
      <c r="F94" s="61"/>
      <c r="J94" s="16"/>
      <c r="K94" s="16"/>
    </row>
    <row r="95" spans="4:11" x14ac:dyDescent="0.2">
      <c r="D95" s="61"/>
      <c r="E95" s="94"/>
      <c r="F95" s="61"/>
      <c r="J95" s="16"/>
      <c r="K95" s="16"/>
    </row>
    <row r="96" spans="4:11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251" spans="4:11" x14ac:dyDescent="0.2">
      <c r="D1251" s="61"/>
      <c r="E1251" s="94"/>
      <c r="F1251" s="61"/>
      <c r="J1251" s="16"/>
      <c r="K1251" s="16"/>
    </row>
    <row r="1252" spans="4:11" x14ac:dyDescent="0.2">
      <c r="D1252" s="61"/>
      <c r="E1252" s="94"/>
      <c r="F1252" s="61"/>
      <c r="J1252" s="16"/>
      <c r="K1252" s="16"/>
    </row>
    <row r="1253" spans="4:11" x14ac:dyDescent="0.2">
      <c r="D1253" s="61"/>
      <c r="E1253" s="94"/>
      <c r="F1253" s="61"/>
      <c r="J1253" s="16"/>
      <c r="K1253" s="16"/>
    </row>
    <row r="1254" spans="4:11" x14ac:dyDescent="0.2">
      <c r="D1254" s="61"/>
      <c r="E1254" s="94"/>
      <c r="F1254" s="61"/>
      <c r="J1254" s="16"/>
      <c r="K1254" s="16"/>
    </row>
    <row r="1255" spans="4:11" x14ac:dyDescent="0.2">
      <c r="D1255" s="61"/>
      <c r="E1255" s="94"/>
      <c r="F1255" s="61"/>
      <c r="J1255" s="16"/>
      <c r="K1255" s="16"/>
    </row>
    <row r="1256" spans="4:11" x14ac:dyDescent="0.2">
      <c r="D1256" s="61"/>
      <c r="E1256" s="94"/>
      <c r="F1256" s="61"/>
      <c r="J1256" s="16"/>
      <c r="K1256" s="16"/>
    </row>
    <row r="1257" spans="4:11" x14ac:dyDescent="0.2">
      <c r="D1257" s="61"/>
      <c r="E1257" s="94"/>
      <c r="F1257" s="61"/>
      <c r="J1257" s="16"/>
      <c r="K1257" s="16"/>
    </row>
    <row r="1258" spans="4:11" x14ac:dyDescent="0.2">
      <c r="D1258" s="61"/>
      <c r="E1258" s="94"/>
      <c r="F1258" s="61"/>
      <c r="J1258" s="16"/>
      <c r="K1258" s="16"/>
    </row>
    <row r="1259" spans="4:11" x14ac:dyDescent="0.2">
      <c r="D1259" s="61"/>
      <c r="E1259" s="94"/>
      <c r="F1259" s="61"/>
      <c r="J1259" s="16"/>
      <c r="K1259" s="16"/>
    </row>
    <row r="1260" spans="4:11" x14ac:dyDescent="0.2">
      <c r="D1260" s="61"/>
      <c r="E1260" s="94"/>
      <c r="F1260" s="61"/>
      <c r="J1260" s="16"/>
      <c r="K1260" s="16"/>
    </row>
    <row r="1261" spans="4:11" x14ac:dyDescent="0.2">
      <c r="D1261" s="61"/>
      <c r="E1261" s="94"/>
      <c r="F1261" s="61"/>
      <c r="J1261" s="16"/>
      <c r="K1261" s="16"/>
    </row>
    <row r="1262" spans="4:11" x14ac:dyDescent="0.2">
      <c r="D1262" s="61"/>
      <c r="E1262" s="94"/>
      <c r="F1262" s="61"/>
      <c r="J1262" s="16"/>
      <c r="K1262" s="16"/>
    </row>
    <row r="1263" spans="4:11" x14ac:dyDescent="0.2">
      <c r="D1263" s="61"/>
      <c r="E1263" s="94"/>
      <c r="F1263" s="61"/>
      <c r="J1263" s="16"/>
      <c r="K1263" s="16"/>
    </row>
    <row r="1264" spans="4:11" x14ac:dyDescent="0.2">
      <c r="D1264" s="61"/>
      <c r="E1264" s="94"/>
      <c r="F1264" s="61"/>
      <c r="J1264" s="16"/>
      <c r="K1264" s="16"/>
    </row>
    <row r="1265" spans="4:11" x14ac:dyDescent="0.2">
      <c r="D1265" s="61"/>
      <c r="E1265" s="94"/>
      <c r="F1265" s="61"/>
      <c r="J1265" s="16"/>
      <c r="K1265" s="16"/>
    </row>
    <row r="1266" spans="4:11" x14ac:dyDescent="0.2">
      <c r="D1266" s="61"/>
      <c r="E1266" s="94"/>
      <c r="F1266" s="61"/>
      <c r="J1266" s="16"/>
      <c r="K1266" s="16"/>
    </row>
    <row r="1046789" spans="11:11" x14ac:dyDescent="0.2">
      <c r="K1046789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15" type="noConversion"/>
  <pageMargins left="0.75" right="0.75" top="1" bottom="1" header="0.5" footer="0.5"/>
  <pageSetup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pageSetUpPr fitToPage="1"/>
  </sheetPr>
  <dimension ref="A2:N1046809"/>
  <sheetViews>
    <sheetView topLeftCell="D1" zoomScale="115" zoomScaleNormal="115" workbookViewId="0">
      <pane ySplit="2" topLeftCell="A29" activePane="bottomLeft" state="frozen"/>
      <selection activeCell="C1" sqref="C1"/>
      <selection pane="bottomLeft" activeCell="M49" sqref="M49:N49"/>
    </sheetView>
  </sheetViews>
  <sheetFormatPr defaultColWidth="8.85546875" defaultRowHeight="12.75" x14ac:dyDescent="0.2"/>
  <cols>
    <col min="1" max="1" width="53.28515625" style="18" customWidth="1"/>
    <col min="2" max="2" width="16.42578125" style="18" customWidth="1"/>
    <col min="3" max="3" width="28.28515625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0" style="77" bestFit="1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5" width="10.140625" style="18" bestFit="1" customWidth="1"/>
    <col min="16" max="16384" width="8.85546875" style="18"/>
  </cols>
  <sheetData>
    <row r="2" spans="1:14" x14ac:dyDescent="0.2">
      <c r="A2" s="74" t="s">
        <v>0</v>
      </c>
    </row>
    <row r="3" spans="1:14" ht="13.5" thickBot="1" x14ac:dyDescent="0.25"/>
    <row r="4" spans="1:14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4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4" ht="13.5" thickTop="1" x14ac:dyDescent="0.2">
      <c r="D6" s="61"/>
      <c r="E6" s="94"/>
      <c r="F6" s="61"/>
      <c r="J6" s="16"/>
      <c r="K6" s="16"/>
    </row>
    <row r="7" spans="1:14" ht="12.75" customHeight="1" x14ac:dyDescent="0.2">
      <c r="A7" s="95" t="s">
        <v>175</v>
      </c>
      <c r="B7" s="15"/>
      <c r="C7" s="15"/>
      <c r="D7" s="96"/>
      <c r="E7" s="97"/>
      <c r="F7" s="95"/>
      <c r="J7" s="16"/>
      <c r="K7" s="16"/>
    </row>
    <row r="8" spans="1:14" ht="12.75" customHeight="1" x14ac:dyDescent="0.2">
      <c r="A8" s="15" t="s">
        <v>27</v>
      </c>
      <c r="C8" s="15" t="s">
        <v>176</v>
      </c>
      <c r="D8" s="61">
        <v>10000000</v>
      </c>
      <c r="E8" s="97">
        <v>23</v>
      </c>
      <c r="F8" s="61"/>
      <c r="G8" s="18" t="s">
        <v>390</v>
      </c>
      <c r="H8" s="20" t="s">
        <v>391</v>
      </c>
      <c r="I8" s="76">
        <v>44895</v>
      </c>
      <c r="J8" s="16" t="s">
        <v>392</v>
      </c>
      <c r="K8" s="16">
        <f>174584.35+93652.9</f>
        <v>268237.25</v>
      </c>
      <c r="M8" s="18">
        <v>11292858</v>
      </c>
      <c r="N8" s="57">
        <v>44915</v>
      </c>
    </row>
    <row r="9" spans="1:14" ht="12.75" customHeight="1" x14ac:dyDescent="0.2">
      <c r="A9" s="15" t="s">
        <v>27</v>
      </c>
      <c r="C9" s="15"/>
      <c r="D9" s="61"/>
      <c r="E9" s="97">
        <v>23</v>
      </c>
      <c r="F9" s="61"/>
      <c r="G9" s="18" t="s">
        <v>390</v>
      </c>
      <c r="H9" s="20">
        <v>42785241034</v>
      </c>
      <c r="I9" s="76">
        <v>44943</v>
      </c>
      <c r="J9" s="16" t="s">
        <v>393</v>
      </c>
      <c r="K9" s="16">
        <v>237766</v>
      </c>
      <c r="M9" s="18">
        <v>11387509</v>
      </c>
      <c r="N9" s="57">
        <v>44950</v>
      </c>
    </row>
    <row r="10" spans="1:14" ht="12.75" customHeight="1" x14ac:dyDescent="0.2">
      <c r="A10" s="15" t="s">
        <v>27</v>
      </c>
      <c r="C10" s="15"/>
      <c r="D10" s="61"/>
      <c r="E10" s="97">
        <v>23</v>
      </c>
      <c r="F10" s="61"/>
      <c r="G10" s="15" t="s">
        <v>394</v>
      </c>
      <c r="H10" s="19" t="s">
        <v>395</v>
      </c>
      <c r="I10" s="76">
        <v>44944</v>
      </c>
      <c r="J10" s="21" t="s">
        <v>396</v>
      </c>
      <c r="K10" s="16">
        <v>219395.95</v>
      </c>
      <c r="M10" s="18">
        <v>11387509</v>
      </c>
      <c r="N10" s="57">
        <v>44950</v>
      </c>
    </row>
    <row r="11" spans="1:14" ht="12.75" customHeight="1" x14ac:dyDescent="0.2">
      <c r="A11" s="15" t="s">
        <v>27</v>
      </c>
      <c r="C11" s="15"/>
      <c r="D11" s="61"/>
      <c r="E11" s="97">
        <v>23</v>
      </c>
      <c r="F11" s="61"/>
      <c r="G11" s="15" t="s">
        <v>397</v>
      </c>
      <c r="H11" s="19">
        <v>1</v>
      </c>
      <c r="I11" s="76">
        <v>44981</v>
      </c>
      <c r="J11" s="21" t="s">
        <v>398</v>
      </c>
      <c r="K11" s="16">
        <v>40212</v>
      </c>
      <c r="M11" s="18">
        <v>11726643</v>
      </c>
      <c r="N11" s="57">
        <v>45036</v>
      </c>
    </row>
    <row r="12" spans="1:14" ht="12.75" customHeight="1" x14ac:dyDescent="0.2">
      <c r="A12" s="15" t="s">
        <v>27</v>
      </c>
      <c r="C12" s="15"/>
      <c r="D12" s="61"/>
      <c r="E12" s="97">
        <v>23</v>
      </c>
      <c r="F12" s="61"/>
      <c r="G12" s="18" t="s">
        <v>390</v>
      </c>
      <c r="H12" s="19">
        <v>42785241358</v>
      </c>
      <c r="I12" s="76">
        <v>45012</v>
      </c>
      <c r="J12" s="21" t="s">
        <v>399</v>
      </c>
      <c r="K12" s="16">
        <v>26631.75</v>
      </c>
      <c r="M12" s="18">
        <v>11726643</v>
      </c>
      <c r="N12" s="57">
        <v>45036</v>
      </c>
    </row>
    <row r="13" spans="1:14" ht="12.75" customHeight="1" x14ac:dyDescent="0.2">
      <c r="A13" s="15" t="s">
        <v>27</v>
      </c>
      <c r="C13" s="15"/>
      <c r="D13" s="61"/>
      <c r="E13" s="97">
        <v>23</v>
      </c>
      <c r="F13" s="61"/>
      <c r="G13" s="15" t="s">
        <v>397</v>
      </c>
      <c r="H13" s="19">
        <v>2</v>
      </c>
      <c r="I13" s="76">
        <v>45026</v>
      </c>
      <c r="J13" s="21" t="s">
        <v>400</v>
      </c>
      <c r="K13" s="16">
        <v>15525</v>
      </c>
      <c r="M13" s="18">
        <v>11726643</v>
      </c>
      <c r="N13" s="57">
        <v>45036</v>
      </c>
    </row>
    <row r="14" spans="1:14" ht="12.75" customHeight="1" x14ac:dyDescent="0.2">
      <c r="A14" s="15" t="s">
        <v>27</v>
      </c>
      <c r="C14" s="15"/>
      <c r="D14" s="61"/>
      <c r="E14" s="97">
        <v>23</v>
      </c>
      <c r="F14" s="61"/>
      <c r="G14" s="15" t="s">
        <v>390</v>
      </c>
      <c r="H14" s="19">
        <v>42785241885</v>
      </c>
      <c r="I14" s="76">
        <v>45037</v>
      </c>
      <c r="J14" s="21" t="s">
        <v>401</v>
      </c>
      <c r="K14" s="16">
        <v>934831.35</v>
      </c>
      <c r="M14" s="18">
        <v>11757531</v>
      </c>
      <c r="N14" s="57">
        <v>45043</v>
      </c>
    </row>
    <row r="15" spans="1:14" s="15" customFormat="1" ht="12.75" customHeight="1" x14ac:dyDescent="0.2">
      <c r="A15" s="15" t="s">
        <v>27</v>
      </c>
      <c r="D15" s="115"/>
      <c r="E15" s="116">
        <v>23</v>
      </c>
      <c r="F15" s="115"/>
      <c r="G15" s="15" t="s">
        <v>397</v>
      </c>
      <c r="H15" s="19">
        <v>3</v>
      </c>
      <c r="I15" s="117">
        <v>45056</v>
      </c>
      <c r="J15" s="21" t="s">
        <v>402</v>
      </c>
      <c r="K15" s="21">
        <v>152226</v>
      </c>
      <c r="M15" s="18">
        <v>11876713</v>
      </c>
      <c r="N15" s="57">
        <v>45071</v>
      </c>
    </row>
    <row r="16" spans="1:14" s="15" customFormat="1" ht="12.75" customHeight="1" x14ac:dyDescent="0.2">
      <c r="A16" s="15" t="s">
        <v>27</v>
      </c>
      <c r="B16" s="18"/>
      <c r="D16" s="61"/>
      <c r="E16" s="97">
        <v>23</v>
      </c>
      <c r="F16" s="61"/>
      <c r="G16" s="15" t="s">
        <v>394</v>
      </c>
      <c r="H16" s="19" t="s">
        <v>403</v>
      </c>
      <c r="I16" s="117">
        <v>45071</v>
      </c>
      <c r="J16" s="21" t="s">
        <v>404</v>
      </c>
      <c r="K16" s="21">
        <v>24716.05</v>
      </c>
      <c r="M16" s="18">
        <v>11907924</v>
      </c>
      <c r="N16" s="57">
        <v>45079</v>
      </c>
    </row>
    <row r="17" spans="1:14" s="15" customFormat="1" ht="12.75" customHeight="1" x14ac:dyDescent="0.2">
      <c r="A17" s="15" t="s">
        <v>27</v>
      </c>
      <c r="B17" s="18"/>
      <c r="D17" s="61"/>
      <c r="E17" s="97">
        <v>23</v>
      </c>
      <c r="F17" s="61"/>
      <c r="G17" s="15" t="s">
        <v>397</v>
      </c>
      <c r="H17" s="19">
        <v>4</v>
      </c>
      <c r="I17" s="117">
        <v>45079</v>
      </c>
      <c r="J17" s="21" t="s">
        <v>405</v>
      </c>
      <c r="K17" s="21">
        <v>198544.5</v>
      </c>
      <c r="M17" s="18">
        <v>11939913</v>
      </c>
      <c r="N17" s="57">
        <v>45086</v>
      </c>
    </row>
    <row r="18" spans="1:14" s="15" customFormat="1" ht="12.75" customHeight="1" x14ac:dyDescent="0.2">
      <c r="A18" s="15" t="s">
        <v>27</v>
      </c>
      <c r="B18" s="18"/>
      <c r="D18" s="61"/>
      <c r="E18" s="97">
        <v>23</v>
      </c>
      <c r="F18" s="61"/>
      <c r="G18" s="15" t="s">
        <v>406</v>
      </c>
      <c r="H18" s="19">
        <v>313625096</v>
      </c>
      <c r="I18" s="117">
        <v>45089</v>
      </c>
      <c r="J18" s="21" t="s">
        <v>407</v>
      </c>
      <c r="K18" s="21">
        <v>171995</v>
      </c>
      <c r="M18" s="18">
        <v>11980666</v>
      </c>
      <c r="N18" s="57">
        <v>45097</v>
      </c>
    </row>
    <row r="19" spans="1:14" s="15" customFormat="1" ht="12.75" customHeight="1" x14ac:dyDescent="0.2">
      <c r="A19" s="15" t="s">
        <v>27</v>
      </c>
      <c r="B19" s="18"/>
      <c r="D19" s="61"/>
      <c r="E19" s="97">
        <v>23</v>
      </c>
      <c r="F19" s="61"/>
      <c r="G19" s="18" t="s">
        <v>390</v>
      </c>
      <c r="H19" s="19">
        <v>42785242462</v>
      </c>
      <c r="I19" s="117">
        <v>45091</v>
      </c>
      <c r="J19" s="21" t="s">
        <v>408</v>
      </c>
      <c r="K19" s="21">
        <v>806369.2</v>
      </c>
      <c r="M19" s="18">
        <v>11980913</v>
      </c>
      <c r="N19" s="57">
        <v>45097</v>
      </c>
    </row>
    <row r="20" spans="1:14" s="15" customFormat="1" ht="12.75" customHeight="1" x14ac:dyDescent="0.2">
      <c r="A20" s="15" t="s">
        <v>27</v>
      </c>
      <c r="B20" s="18"/>
      <c r="D20" s="61"/>
      <c r="E20" s="97">
        <v>23</v>
      </c>
      <c r="F20" s="61"/>
      <c r="G20" s="15" t="s">
        <v>397</v>
      </c>
      <c r="H20" s="19">
        <v>5</v>
      </c>
      <c r="I20" s="117">
        <v>45105</v>
      </c>
      <c r="J20" s="118" t="s">
        <v>409</v>
      </c>
      <c r="K20" s="118">
        <v>586485</v>
      </c>
      <c r="L20" s="119"/>
      <c r="M20">
        <v>12106929</v>
      </c>
      <c r="N20" s="123">
        <v>45133</v>
      </c>
    </row>
    <row r="21" spans="1:14" s="15" customFormat="1" ht="12.75" customHeight="1" x14ac:dyDescent="0.2">
      <c r="A21" s="15" t="s">
        <v>27</v>
      </c>
      <c r="B21" s="18"/>
      <c r="D21" s="61"/>
      <c r="E21" s="97">
        <v>23</v>
      </c>
      <c r="F21" s="61"/>
      <c r="G21" s="18" t="s">
        <v>390</v>
      </c>
      <c r="H21" s="19">
        <v>42785243207</v>
      </c>
      <c r="I21" s="117">
        <v>45161</v>
      </c>
      <c r="J21" s="21" t="s">
        <v>410</v>
      </c>
      <c r="K21" s="21">
        <v>263007.55</v>
      </c>
      <c r="M21">
        <v>12248213</v>
      </c>
      <c r="N21" s="123">
        <v>45167</v>
      </c>
    </row>
    <row r="22" spans="1:14" s="15" customFormat="1" ht="12.75" customHeight="1" x14ac:dyDescent="0.2">
      <c r="A22" s="15" t="s">
        <v>27</v>
      </c>
      <c r="B22" s="18"/>
      <c r="D22" s="61"/>
      <c r="E22" s="97">
        <v>23</v>
      </c>
      <c r="F22" s="61"/>
      <c r="G22" s="15" t="s">
        <v>397</v>
      </c>
      <c r="H22" s="19">
        <v>6</v>
      </c>
      <c r="I22" s="117">
        <v>45161</v>
      </c>
      <c r="J22" s="21" t="s">
        <v>410</v>
      </c>
      <c r="K22" s="21">
        <v>509484.6</v>
      </c>
      <c r="M22">
        <v>12248213</v>
      </c>
      <c r="N22" s="123">
        <v>45167</v>
      </c>
    </row>
    <row r="23" spans="1:14" s="15" customFormat="1" ht="12.75" customHeight="1" x14ac:dyDescent="0.2">
      <c r="A23" s="15" t="s">
        <v>27</v>
      </c>
      <c r="B23" s="18"/>
      <c r="D23" s="61"/>
      <c r="E23" s="97">
        <v>23</v>
      </c>
      <c r="F23" s="61"/>
      <c r="G23" s="15" t="s">
        <v>406</v>
      </c>
      <c r="H23" s="19">
        <v>313798798</v>
      </c>
      <c r="I23" s="117">
        <v>45168</v>
      </c>
      <c r="J23" s="21" t="s">
        <v>411</v>
      </c>
      <c r="K23" s="21">
        <v>136573</v>
      </c>
      <c r="M23">
        <v>12333287</v>
      </c>
      <c r="N23" s="123">
        <v>45188</v>
      </c>
    </row>
    <row r="24" spans="1:14" s="15" customFormat="1" ht="12.75" customHeight="1" x14ac:dyDescent="0.2">
      <c r="A24" s="15" t="s">
        <v>27</v>
      </c>
      <c r="B24" s="18"/>
      <c r="D24" s="61"/>
      <c r="E24" s="97">
        <v>23</v>
      </c>
      <c r="F24" s="61"/>
      <c r="G24" s="15" t="s">
        <v>397</v>
      </c>
      <c r="H24" s="19">
        <v>2201024.0699999998</v>
      </c>
      <c r="I24" s="117">
        <v>45197</v>
      </c>
      <c r="J24" s="21" t="s">
        <v>412</v>
      </c>
      <c r="K24" s="21">
        <v>993508.25</v>
      </c>
      <c r="M24">
        <v>12418033</v>
      </c>
      <c r="N24" s="123">
        <v>45205</v>
      </c>
    </row>
    <row r="25" spans="1:14" s="15" customFormat="1" ht="12.75" customHeight="1" x14ac:dyDescent="0.2">
      <c r="A25" s="15" t="s">
        <v>27</v>
      </c>
      <c r="B25" s="18"/>
      <c r="D25" s="61"/>
      <c r="E25" s="97">
        <v>23</v>
      </c>
      <c r="F25" s="61"/>
      <c r="G25" s="18" t="s">
        <v>390</v>
      </c>
      <c r="H25" s="19">
        <v>4278524389</v>
      </c>
      <c r="I25" s="117">
        <v>45197</v>
      </c>
      <c r="J25" s="21" t="s">
        <v>412</v>
      </c>
      <c r="K25" s="21">
        <v>394488.3</v>
      </c>
      <c r="M25">
        <v>12418033</v>
      </c>
      <c r="N25" s="123">
        <v>45205</v>
      </c>
    </row>
    <row r="26" spans="1:14" s="15" customFormat="1" ht="12.75" customHeight="1" x14ac:dyDescent="0.2">
      <c r="A26" s="15" t="s">
        <v>27</v>
      </c>
      <c r="B26" s="18"/>
      <c r="D26" s="61"/>
      <c r="E26" s="97">
        <v>23</v>
      </c>
      <c r="F26" s="61"/>
      <c r="G26" s="18" t="s">
        <v>390</v>
      </c>
      <c r="H26" s="19">
        <v>42785243802</v>
      </c>
      <c r="I26" s="117">
        <v>45246</v>
      </c>
      <c r="J26" s="21" t="s">
        <v>657</v>
      </c>
      <c r="K26" s="21">
        <v>323641.73</v>
      </c>
      <c r="M26" s="8">
        <v>12554161</v>
      </c>
      <c r="N26" s="148">
        <v>45237</v>
      </c>
    </row>
    <row r="27" spans="1:14" s="15" customFormat="1" ht="12.75" customHeight="1" x14ac:dyDescent="0.2">
      <c r="A27" s="15" t="s">
        <v>27</v>
      </c>
      <c r="B27" s="18"/>
      <c r="D27" s="61"/>
      <c r="E27" s="97">
        <v>23</v>
      </c>
      <c r="F27" s="61"/>
      <c r="G27" s="15" t="s">
        <v>397</v>
      </c>
      <c r="H27" s="19" t="s">
        <v>658</v>
      </c>
      <c r="I27" s="117">
        <v>45246</v>
      </c>
      <c r="J27" s="21" t="s">
        <v>657</v>
      </c>
      <c r="K27" s="21">
        <v>65683.820000000007</v>
      </c>
      <c r="M27" s="8">
        <v>12554161</v>
      </c>
      <c r="N27" s="123">
        <v>45237</v>
      </c>
    </row>
    <row r="28" spans="1:14" s="15" customFormat="1" ht="12.75" customHeight="1" x14ac:dyDescent="0.2">
      <c r="A28" s="15" t="s">
        <v>27</v>
      </c>
      <c r="B28" s="18"/>
      <c r="D28" s="61"/>
      <c r="E28" s="97">
        <v>23</v>
      </c>
      <c r="F28" s="61"/>
      <c r="G28" s="15" t="s">
        <v>397</v>
      </c>
      <c r="H28" s="19" t="s">
        <v>672</v>
      </c>
      <c r="I28" s="117">
        <v>45250</v>
      </c>
      <c r="J28" s="21" t="s">
        <v>671</v>
      </c>
      <c r="K28" s="21">
        <f>154117.27+63915.15</f>
        <v>218032.41999999998</v>
      </c>
      <c r="M28" s="8">
        <v>12554161</v>
      </c>
      <c r="N28" s="123">
        <v>45237</v>
      </c>
    </row>
    <row r="29" spans="1:14" s="15" customFormat="1" ht="12.75" customHeight="1" x14ac:dyDescent="0.2">
      <c r="A29" s="15" t="s">
        <v>27</v>
      </c>
      <c r="B29" s="18"/>
      <c r="D29" s="61"/>
      <c r="E29" s="97">
        <v>23</v>
      </c>
      <c r="F29" s="61"/>
      <c r="G29" s="18" t="s">
        <v>390</v>
      </c>
      <c r="H29" s="19">
        <v>42785244323</v>
      </c>
      <c r="I29" s="117">
        <v>45251</v>
      </c>
      <c r="J29" s="21" t="s">
        <v>691</v>
      </c>
      <c r="K29" s="21">
        <v>290250.2</v>
      </c>
      <c r="M29" s="8">
        <v>12674064</v>
      </c>
      <c r="N29" s="123">
        <v>45268</v>
      </c>
    </row>
    <row r="30" spans="1:14" s="15" customFormat="1" ht="12.75" customHeight="1" x14ac:dyDescent="0.2">
      <c r="A30" s="15" t="s">
        <v>27</v>
      </c>
      <c r="B30" s="18"/>
      <c r="D30" s="61"/>
      <c r="E30" s="97">
        <v>23</v>
      </c>
      <c r="F30" s="61"/>
      <c r="G30" s="18" t="s">
        <v>390</v>
      </c>
      <c r="H30" s="19">
        <v>42785244683</v>
      </c>
      <c r="I30" s="117">
        <v>45295</v>
      </c>
      <c r="J30" s="21" t="s">
        <v>733</v>
      </c>
      <c r="K30" s="21">
        <v>87480.67</v>
      </c>
      <c r="M30" s="8">
        <v>12817738</v>
      </c>
      <c r="N30" s="123">
        <v>45315</v>
      </c>
    </row>
    <row r="31" spans="1:14" s="15" customFormat="1" ht="12.75" customHeight="1" x14ac:dyDescent="0.2">
      <c r="A31" s="15" t="s">
        <v>27</v>
      </c>
      <c r="B31" s="18"/>
      <c r="D31" s="61"/>
      <c r="E31" s="97">
        <v>23</v>
      </c>
      <c r="F31" s="61"/>
      <c r="G31" s="15" t="s">
        <v>397</v>
      </c>
      <c r="H31" s="19">
        <v>2201024.1</v>
      </c>
      <c r="I31" s="117">
        <v>45295</v>
      </c>
      <c r="J31" s="21" t="s">
        <v>733</v>
      </c>
      <c r="K31" s="21">
        <v>91947.4</v>
      </c>
      <c r="M31" s="8">
        <v>12817738</v>
      </c>
      <c r="N31" s="123">
        <v>45315</v>
      </c>
    </row>
    <row r="32" spans="1:14" s="15" customFormat="1" ht="12.75" customHeight="1" x14ac:dyDescent="0.2">
      <c r="A32" s="15" t="s">
        <v>27</v>
      </c>
      <c r="B32" s="18"/>
      <c r="D32" s="61"/>
      <c r="E32" s="97">
        <v>23</v>
      </c>
      <c r="F32" s="61"/>
      <c r="G32" s="15" t="s">
        <v>406</v>
      </c>
      <c r="H32" s="19">
        <v>315062345</v>
      </c>
      <c r="I32" s="117">
        <v>45763</v>
      </c>
      <c r="J32" s="21" t="s">
        <v>1222</v>
      </c>
      <c r="K32" s="21">
        <v>1667962</v>
      </c>
      <c r="M32" s="8" t="s">
        <v>1231</v>
      </c>
      <c r="N32" s="123">
        <v>45769</v>
      </c>
    </row>
    <row r="33" spans="1:14" ht="12.75" customHeight="1" x14ac:dyDescent="0.2">
      <c r="D33" s="61"/>
      <c r="E33" s="94"/>
      <c r="F33" s="61"/>
      <c r="J33" s="16"/>
      <c r="K33" s="16"/>
    </row>
    <row r="34" spans="1:14" s="95" customFormat="1" ht="13.5" thickBot="1" x14ac:dyDescent="0.25">
      <c r="A34" s="98" t="s">
        <v>413</v>
      </c>
      <c r="B34" s="98"/>
      <c r="C34" s="98"/>
      <c r="D34" s="99">
        <f>SUM(D7:D33)</f>
        <v>10000000</v>
      </c>
      <c r="E34" s="100"/>
      <c r="F34" s="99"/>
      <c r="G34" s="98"/>
      <c r="H34" s="101"/>
      <c r="I34" s="102"/>
      <c r="J34" s="103"/>
      <c r="K34" s="103">
        <f>SUM(K7:K33)</f>
        <v>8724994.9899999984</v>
      </c>
      <c r="L34" s="104">
        <f>+D34-K34</f>
        <v>1275005.0100000016</v>
      </c>
    </row>
    <row r="35" spans="1:14" ht="13.5" thickTop="1" x14ac:dyDescent="0.2">
      <c r="D35" s="61"/>
      <c r="E35" s="94"/>
      <c r="F35" s="61"/>
      <c r="J35" s="16"/>
      <c r="K35" s="16"/>
    </row>
    <row r="36" spans="1:14" ht="12.75" customHeight="1" x14ac:dyDescent="0.2">
      <c r="A36" s="95" t="s">
        <v>175</v>
      </c>
      <c r="B36" s="15"/>
      <c r="C36" s="15"/>
      <c r="D36" s="96"/>
      <c r="E36" s="97"/>
      <c r="F36" s="95"/>
      <c r="J36" s="16"/>
      <c r="K36" s="16"/>
    </row>
    <row r="37" spans="1:14" ht="12.75" customHeight="1" x14ac:dyDescent="0.2">
      <c r="A37" s="15" t="s">
        <v>29</v>
      </c>
      <c r="C37" s="106"/>
      <c r="D37" s="61">
        <v>5000000</v>
      </c>
      <c r="E37" s="97">
        <v>23</v>
      </c>
      <c r="F37" s="61"/>
      <c r="J37" s="16"/>
      <c r="K37" s="16"/>
    </row>
    <row r="38" spans="1:14" ht="12.75" customHeight="1" x14ac:dyDescent="0.2">
      <c r="A38" s="15" t="s">
        <v>29</v>
      </c>
      <c r="C38" s="106" t="s">
        <v>414</v>
      </c>
      <c r="D38" s="120">
        <v>-5000000</v>
      </c>
      <c r="E38" s="97"/>
      <c r="F38" s="61"/>
      <c r="J38" s="16"/>
      <c r="K38" s="16"/>
    </row>
    <row r="39" spans="1:14" ht="12.75" customHeight="1" x14ac:dyDescent="0.2">
      <c r="D39" s="61"/>
      <c r="E39" s="94"/>
      <c r="F39" s="61"/>
      <c r="J39" s="16"/>
      <c r="K39" s="16"/>
    </row>
    <row r="40" spans="1:14" s="95" customFormat="1" ht="12.75" customHeight="1" thickBot="1" x14ac:dyDescent="0.25">
      <c r="A40" s="98" t="s">
        <v>415</v>
      </c>
      <c r="B40" s="98"/>
      <c r="C40" s="98"/>
      <c r="D40" s="99">
        <f>SUM(D36:D39)</f>
        <v>0</v>
      </c>
      <c r="E40" s="100"/>
      <c r="F40" s="99"/>
      <c r="G40" s="98"/>
      <c r="H40" s="101"/>
      <c r="I40" s="102"/>
      <c r="J40" s="103"/>
      <c r="K40" s="103">
        <f>SUM(K36:K39)</f>
        <v>0</v>
      </c>
      <c r="L40" s="104">
        <f>+D40-K40</f>
        <v>0</v>
      </c>
    </row>
    <row r="41" spans="1:14" ht="13.5" thickTop="1" x14ac:dyDescent="0.2">
      <c r="D41" s="61"/>
      <c r="E41" s="94"/>
      <c r="F41" s="61"/>
      <c r="J41" s="16"/>
      <c r="K41" s="16"/>
    </row>
    <row r="42" spans="1:14" ht="12.75" customHeight="1" x14ac:dyDescent="0.2">
      <c r="A42" s="95" t="s">
        <v>175</v>
      </c>
      <c r="B42" s="15"/>
      <c r="C42" s="15"/>
      <c r="D42" s="96"/>
      <c r="E42" s="97"/>
      <c r="F42" s="95"/>
      <c r="J42" s="16"/>
      <c r="K42" s="16"/>
    </row>
    <row r="43" spans="1:14" ht="12.75" customHeight="1" x14ac:dyDescent="0.25">
      <c r="A43" s="15" t="s">
        <v>416</v>
      </c>
      <c r="C43" s="106"/>
      <c r="D43" s="61">
        <v>800670</v>
      </c>
      <c r="E43" s="97">
        <v>23</v>
      </c>
      <c r="F43" s="61"/>
      <c r="G43" s="15" t="s">
        <v>390</v>
      </c>
      <c r="H43" s="20">
        <v>42785246391</v>
      </c>
      <c r="I43" s="76">
        <v>45454</v>
      </c>
      <c r="J43" s="16" t="s">
        <v>899</v>
      </c>
      <c r="K43" s="16">
        <v>198023.7</v>
      </c>
      <c r="M43" s="128" t="s">
        <v>928</v>
      </c>
      <c r="N43" s="123">
        <v>45456</v>
      </c>
    </row>
    <row r="44" spans="1:14" ht="12.75" customHeight="1" x14ac:dyDescent="0.25">
      <c r="A44" s="15" t="s">
        <v>417</v>
      </c>
      <c r="C44" s="106"/>
      <c r="D44" s="61">
        <v>477000</v>
      </c>
      <c r="E44" s="97">
        <v>23</v>
      </c>
      <c r="F44" s="61"/>
      <c r="G44" s="15" t="s">
        <v>808</v>
      </c>
      <c r="H44" s="20">
        <v>8824041</v>
      </c>
      <c r="I44" s="76">
        <v>45454</v>
      </c>
      <c r="J44" s="16" t="s">
        <v>900</v>
      </c>
      <c r="K44" s="16">
        <v>53727</v>
      </c>
      <c r="M44" s="128" t="s">
        <v>928</v>
      </c>
      <c r="N44" s="123">
        <v>45456</v>
      </c>
    </row>
    <row r="45" spans="1:14" ht="12.75" customHeight="1" x14ac:dyDescent="0.25">
      <c r="A45" s="15" t="s">
        <v>27</v>
      </c>
      <c r="C45" s="106"/>
      <c r="D45" s="61"/>
      <c r="E45" s="97">
        <v>23</v>
      </c>
      <c r="F45" s="61"/>
      <c r="G45" s="15" t="s">
        <v>390</v>
      </c>
      <c r="H45" s="20">
        <v>42785247775</v>
      </c>
      <c r="I45" s="76">
        <v>45531</v>
      </c>
      <c r="J45" s="16" t="s">
        <v>969</v>
      </c>
      <c r="K45" s="16">
        <v>553611.4</v>
      </c>
      <c r="M45" s="128">
        <v>13736855</v>
      </c>
      <c r="N45" s="123">
        <v>45539</v>
      </c>
    </row>
    <row r="46" spans="1:14" ht="12.75" customHeight="1" x14ac:dyDescent="0.25">
      <c r="A46" s="15" t="s">
        <v>27</v>
      </c>
      <c r="C46" s="106"/>
      <c r="D46" s="61"/>
      <c r="E46" s="97">
        <v>23</v>
      </c>
      <c r="F46" s="61"/>
      <c r="G46" s="15" t="s">
        <v>808</v>
      </c>
      <c r="H46" s="20">
        <v>8824115</v>
      </c>
      <c r="I46" s="76">
        <v>45558</v>
      </c>
      <c r="J46" s="21" t="s">
        <v>981</v>
      </c>
      <c r="K46" s="16">
        <v>31097.7</v>
      </c>
      <c r="M46" s="128">
        <v>13855636</v>
      </c>
      <c r="N46" s="123">
        <v>45562</v>
      </c>
    </row>
    <row r="47" spans="1:14" ht="12.75" customHeight="1" x14ac:dyDescent="0.25">
      <c r="A47" s="15" t="s">
        <v>27</v>
      </c>
      <c r="C47" s="106"/>
      <c r="D47" s="61"/>
      <c r="E47" s="97">
        <v>23</v>
      </c>
      <c r="F47" s="61"/>
      <c r="G47" s="15" t="s">
        <v>390</v>
      </c>
      <c r="H47" s="20">
        <v>42785248137</v>
      </c>
      <c r="I47" s="76">
        <v>45574</v>
      </c>
      <c r="J47" s="21" t="s">
        <v>996</v>
      </c>
      <c r="K47" s="16">
        <v>82835.02</v>
      </c>
      <c r="M47" s="128">
        <v>13981209</v>
      </c>
      <c r="N47" s="190" t="s">
        <v>1039</v>
      </c>
    </row>
    <row r="48" spans="1:14" ht="12.75" customHeight="1" x14ac:dyDescent="0.2">
      <c r="A48" s="15" t="s">
        <v>27</v>
      </c>
      <c r="C48" s="106"/>
      <c r="D48" s="61"/>
      <c r="E48" s="97">
        <v>23</v>
      </c>
      <c r="F48" s="61"/>
      <c r="G48" s="15" t="s">
        <v>390</v>
      </c>
      <c r="H48" s="20">
        <v>42785250145</v>
      </c>
      <c r="I48" s="76">
        <v>45728</v>
      </c>
      <c r="J48" s="21" t="s">
        <v>1173</v>
      </c>
      <c r="K48" s="16">
        <v>28585.88</v>
      </c>
      <c r="M48" s="221" t="s">
        <v>1180</v>
      </c>
      <c r="N48" s="123">
        <v>45729</v>
      </c>
    </row>
    <row r="49" spans="1:14" ht="12.75" customHeight="1" x14ac:dyDescent="0.2">
      <c r="A49" s="15" t="s">
        <v>27</v>
      </c>
      <c r="C49" s="106"/>
      <c r="D49" s="61"/>
      <c r="E49" s="97">
        <v>23</v>
      </c>
      <c r="F49" s="61"/>
      <c r="G49" s="15" t="s">
        <v>390</v>
      </c>
      <c r="H49" s="20">
        <v>42785250483</v>
      </c>
      <c r="I49" s="76">
        <v>45763</v>
      </c>
      <c r="J49" s="21" t="s">
        <v>1210</v>
      </c>
      <c r="K49" s="16">
        <v>45424</v>
      </c>
      <c r="M49" s="8" t="s">
        <v>1231</v>
      </c>
      <c r="N49" s="123">
        <v>45769</v>
      </c>
    </row>
    <row r="50" spans="1:14" ht="12.75" customHeight="1" x14ac:dyDescent="0.2">
      <c r="D50" s="61"/>
      <c r="E50" s="94"/>
      <c r="F50" s="61"/>
      <c r="J50" s="16"/>
      <c r="K50" s="16"/>
    </row>
    <row r="51" spans="1:14" s="95" customFormat="1" ht="12.75" customHeight="1" thickBot="1" x14ac:dyDescent="0.25">
      <c r="A51" s="98" t="s">
        <v>413</v>
      </c>
      <c r="B51" s="98"/>
      <c r="C51" s="98"/>
      <c r="D51" s="99">
        <f>SUM(D42:D50)</f>
        <v>1277670</v>
      </c>
      <c r="E51" s="100"/>
      <c r="F51" s="99"/>
      <c r="G51" s="98"/>
      <c r="H51" s="101"/>
      <c r="I51" s="102"/>
      <c r="J51" s="103"/>
      <c r="K51" s="103">
        <f>SUM(K42:K50)</f>
        <v>993304.70000000007</v>
      </c>
      <c r="L51" s="104">
        <f>+D51-K51</f>
        <v>284365.29999999993</v>
      </c>
    </row>
    <row r="52" spans="1:14" ht="13.5" thickTop="1" x14ac:dyDescent="0.2">
      <c r="D52" s="61"/>
      <c r="E52" s="94"/>
      <c r="F52" s="61"/>
      <c r="J52" s="16"/>
      <c r="K52" s="16"/>
    </row>
    <row r="53" spans="1:14" x14ac:dyDescent="0.2">
      <c r="D53" s="61"/>
      <c r="E53" s="94"/>
      <c r="F53" s="61"/>
      <c r="J53" s="16"/>
      <c r="K53" s="16"/>
    </row>
    <row r="54" spans="1:14" x14ac:dyDescent="0.2">
      <c r="D54" s="61"/>
      <c r="E54" s="94"/>
      <c r="F54" s="61"/>
      <c r="J54" s="16"/>
      <c r="K54" s="16"/>
    </row>
    <row r="55" spans="1:14" x14ac:dyDescent="0.2">
      <c r="D55" s="61"/>
      <c r="E55" s="94"/>
      <c r="F55" s="61"/>
      <c r="K55" s="16"/>
    </row>
    <row r="56" spans="1:14" x14ac:dyDescent="0.2">
      <c r="D56" s="61"/>
      <c r="E56" s="94"/>
      <c r="F56" s="61"/>
      <c r="H56" s="21"/>
      <c r="I56" s="19"/>
      <c r="J56" s="15"/>
    </row>
    <row r="57" spans="1:14" x14ac:dyDescent="0.2">
      <c r="D57" s="61"/>
      <c r="E57" s="94"/>
      <c r="F57" s="61"/>
      <c r="H57" s="21"/>
      <c r="I57" s="19"/>
      <c r="J57" s="15"/>
    </row>
    <row r="58" spans="1:14" x14ac:dyDescent="0.2">
      <c r="D58" s="61"/>
      <c r="E58" s="94"/>
      <c r="F58" s="61"/>
      <c r="J58" s="16"/>
      <c r="K58" s="16"/>
    </row>
    <row r="59" spans="1:14" x14ac:dyDescent="0.2">
      <c r="D59" s="61"/>
      <c r="E59" s="94"/>
      <c r="F59" s="61"/>
      <c r="J59" s="16"/>
      <c r="K59" s="16"/>
    </row>
    <row r="60" spans="1:14" x14ac:dyDescent="0.2">
      <c r="D60" s="61"/>
      <c r="E60" s="94"/>
      <c r="F60" s="61"/>
      <c r="J60" s="16"/>
      <c r="K60" s="16"/>
    </row>
    <row r="61" spans="1:14" x14ac:dyDescent="0.2">
      <c r="D61" s="61"/>
      <c r="E61" s="94"/>
      <c r="F61" s="61"/>
      <c r="J61" s="16"/>
      <c r="K61" s="16"/>
    </row>
    <row r="62" spans="1:14" x14ac:dyDescent="0.2">
      <c r="D62" s="61"/>
      <c r="E62" s="94"/>
      <c r="F62" s="61"/>
      <c r="J62" s="16"/>
      <c r="K62" s="16"/>
    </row>
    <row r="63" spans="1:14" x14ac:dyDescent="0.2">
      <c r="D63" s="61"/>
      <c r="E63" s="94"/>
      <c r="F63" s="61"/>
      <c r="J63" s="16"/>
      <c r="K63" s="16"/>
    </row>
    <row r="64" spans="1:14" x14ac:dyDescent="0.2">
      <c r="D64" s="61"/>
      <c r="E64" s="94"/>
      <c r="F64" s="61"/>
      <c r="J64" s="16"/>
      <c r="K64" s="16"/>
    </row>
    <row r="65" spans="4:11" x14ac:dyDescent="0.2">
      <c r="D65" s="61"/>
      <c r="E65" s="94"/>
      <c r="F65" s="61"/>
      <c r="J65" s="16"/>
      <c r="K65" s="16"/>
    </row>
    <row r="66" spans="4:11" x14ac:dyDescent="0.2">
      <c r="D66" s="61"/>
      <c r="E66" s="94"/>
      <c r="F66" s="61"/>
      <c r="J66" s="16"/>
      <c r="K66" s="16"/>
    </row>
    <row r="67" spans="4:11" x14ac:dyDescent="0.2">
      <c r="D67" s="61"/>
      <c r="E67" s="94"/>
      <c r="F67" s="61"/>
      <c r="J67" s="16"/>
      <c r="K67" s="16"/>
    </row>
    <row r="68" spans="4:11" x14ac:dyDescent="0.2">
      <c r="D68" s="61"/>
      <c r="E68" s="94"/>
      <c r="F68" s="61"/>
      <c r="J68" s="16"/>
      <c r="K68" s="16"/>
    </row>
    <row r="69" spans="4:11" x14ac:dyDescent="0.2">
      <c r="D69" s="61"/>
      <c r="E69" s="94"/>
      <c r="F69" s="61"/>
      <c r="J69" s="16"/>
      <c r="K69" s="16"/>
    </row>
    <row r="70" spans="4:11" x14ac:dyDescent="0.2">
      <c r="D70" s="61"/>
      <c r="E70" s="94"/>
      <c r="F70" s="61"/>
      <c r="J70" s="16"/>
      <c r="K70" s="16"/>
    </row>
    <row r="71" spans="4:11" x14ac:dyDescent="0.2">
      <c r="D71" s="61"/>
      <c r="E71" s="94"/>
      <c r="F71" s="61"/>
      <c r="J71" s="16"/>
      <c r="K71" s="16"/>
    </row>
    <row r="72" spans="4:11" x14ac:dyDescent="0.2">
      <c r="D72" s="61"/>
      <c r="E72" s="94"/>
      <c r="F72" s="61"/>
      <c r="J72" s="16"/>
      <c r="K72" s="16"/>
    </row>
    <row r="73" spans="4:11" x14ac:dyDescent="0.2">
      <c r="D73" s="61"/>
      <c r="E73" s="94"/>
      <c r="F73" s="61"/>
      <c r="J73" s="16"/>
      <c r="K73" s="16"/>
    </row>
    <row r="74" spans="4:11" x14ac:dyDescent="0.2">
      <c r="D74" s="61"/>
      <c r="E74" s="94"/>
      <c r="F74" s="61"/>
      <c r="J74" s="16"/>
      <c r="K74" s="16"/>
    </row>
    <row r="75" spans="4:11" x14ac:dyDescent="0.2">
      <c r="D75" s="61"/>
      <c r="E75" s="94"/>
      <c r="F75" s="61"/>
      <c r="J75" s="16"/>
      <c r="K75" s="16"/>
    </row>
    <row r="76" spans="4:11" x14ac:dyDescent="0.2">
      <c r="D76" s="61"/>
      <c r="E76" s="94"/>
      <c r="F76" s="61"/>
      <c r="J76" s="16"/>
      <c r="K76" s="16"/>
    </row>
    <row r="77" spans="4:11" x14ac:dyDescent="0.2">
      <c r="D77" s="61"/>
      <c r="E77" s="94"/>
      <c r="F77" s="61"/>
      <c r="J77" s="16"/>
      <c r="K77" s="16"/>
    </row>
    <row r="78" spans="4:11" x14ac:dyDescent="0.2">
      <c r="D78" s="61"/>
      <c r="E78" s="94"/>
      <c r="F78" s="61"/>
      <c r="J78" s="16"/>
      <c r="K78" s="16"/>
    </row>
    <row r="79" spans="4:11" x14ac:dyDescent="0.2">
      <c r="D79" s="61"/>
      <c r="E79" s="94"/>
      <c r="F79" s="61"/>
      <c r="J79" s="16"/>
      <c r="K79" s="16"/>
    </row>
    <row r="80" spans="4:11" x14ac:dyDescent="0.2">
      <c r="D80" s="61"/>
      <c r="E80" s="94"/>
      <c r="F80" s="61"/>
      <c r="J80" s="16"/>
      <c r="K80" s="16"/>
    </row>
    <row r="81" spans="4:11" x14ac:dyDescent="0.2">
      <c r="D81" s="61"/>
      <c r="E81" s="94"/>
      <c r="F81" s="61"/>
      <c r="J81" s="16"/>
      <c r="K81" s="16"/>
    </row>
    <row r="82" spans="4:11" x14ac:dyDescent="0.2">
      <c r="D82" s="61"/>
      <c r="E82" s="94"/>
      <c r="F82" s="61"/>
      <c r="J82" s="16"/>
      <c r="K82" s="16"/>
    </row>
    <row r="83" spans="4:11" x14ac:dyDescent="0.2">
      <c r="D83" s="61"/>
      <c r="E83" s="94"/>
      <c r="F83" s="61"/>
      <c r="J83" s="16"/>
      <c r="K83" s="16"/>
    </row>
    <row r="84" spans="4:11" x14ac:dyDescent="0.2">
      <c r="D84" s="61"/>
      <c r="E84" s="94"/>
      <c r="F84" s="61"/>
      <c r="J84" s="16"/>
      <c r="K84" s="16"/>
    </row>
    <row r="85" spans="4:11" x14ac:dyDescent="0.2">
      <c r="D85" s="61"/>
      <c r="E85" s="94"/>
      <c r="F85" s="61"/>
      <c r="J85" s="16"/>
      <c r="K85" s="16"/>
    </row>
    <row r="86" spans="4:11" x14ac:dyDescent="0.2">
      <c r="D86" s="61"/>
      <c r="E86" s="94"/>
      <c r="F86" s="61"/>
      <c r="J86" s="16"/>
      <c r="K86" s="16"/>
    </row>
    <row r="87" spans="4:11" x14ac:dyDescent="0.2">
      <c r="D87" s="61"/>
      <c r="E87" s="94"/>
      <c r="F87" s="61"/>
      <c r="J87" s="16"/>
      <c r="K87" s="16"/>
    </row>
    <row r="88" spans="4:11" x14ac:dyDescent="0.2">
      <c r="D88" s="61"/>
      <c r="E88" s="94"/>
      <c r="F88" s="61"/>
      <c r="J88" s="16"/>
      <c r="K88" s="16"/>
    </row>
    <row r="89" spans="4:11" x14ac:dyDescent="0.2">
      <c r="D89" s="61"/>
      <c r="E89" s="94"/>
      <c r="F89" s="61"/>
      <c r="J89" s="16"/>
      <c r="K89" s="16"/>
    </row>
    <row r="90" spans="4:11" x14ac:dyDescent="0.2">
      <c r="D90" s="61"/>
      <c r="E90" s="94"/>
      <c r="F90" s="61"/>
      <c r="J90" s="16"/>
      <c r="K90" s="16"/>
    </row>
    <row r="91" spans="4:11" x14ac:dyDescent="0.2">
      <c r="D91" s="61"/>
      <c r="E91" s="94"/>
      <c r="F91" s="61"/>
      <c r="J91" s="16"/>
      <c r="K91" s="16"/>
    </row>
    <row r="92" spans="4:11" x14ac:dyDescent="0.2">
      <c r="D92" s="61"/>
      <c r="E92" s="94"/>
      <c r="F92" s="61"/>
      <c r="J92" s="16"/>
      <c r="K92" s="16"/>
    </row>
    <row r="93" spans="4:11" x14ac:dyDescent="0.2">
      <c r="D93" s="61"/>
      <c r="E93" s="94"/>
      <c r="F93" s="61"/>
      <c r="J93" s="16"/>
      <c r="K93" s="16"/>
    </row>
    <row r="94" spans="4:11" x14ac:dyDescent="0.2">
      <c r="D94" s="61"/>
      <c r="E94" s="94"/>
      <c r="F94" s="61"/>
      <c r="J94" s="16"/>
      <c r="K94" s="16"/>
    </row>
    <row r="95" spans="4:11" x14ac:dyDescent="0.2">
      <c r="D95" s="61"/>
      <c r="E95" s="94"/>
      <c r="F95" s="61"/>
      <c r="J95" s="16"/>
      <c r="K95" s="16"/>
    </row>
    <row r="96" spans="4:11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251" spans="4:11" x14ac:dyDescent="0.2">
      <c r="D1251" s="61"/>
      <c r="E1251" s="94"/>
      <c r="F1251" s="61"/>
      <c r="J1251" s="16"/>
      <c r="K1251" s="16"/>
    </row>
    <row r="1252" spans="4:11" x14ac:dyDescent="0.2">
      <c r="D1252" s="61"/>
      <c r="E1252" s="94"/>
      <c r="F1252" s="61"/>
      <c r="J1252" s="16"/>
      <c r="K1252" s="16"/>
    </row>
    <row r="1253" spans="4:11" x14ac:dyDescent="0.2">
      <c r="D1253" s="61"/>
      <c r="E1253" s="94"/>
      <c r="F1253" s="61"/>
      <c r="J1253" s="16"/>
      <c r="K1253" s="16"/>
    </row>
    <row r="1254" spans="4:11" x14ac:dyDescent="0.2">
      <c r="D1254" s="61"/>
      <c r="E1254" s="94"/>
      <c r="F1254" s="61"/>
      <c r="J1254" s="16"/>
      <c r="K1254" s="16"/>
    </row>
    <row r="1255" spans="4:11" x14ac:dyDescent="0.2">
      <c r="D1255" s="61"/>
      <c r="E1255" s="94"/>
      <c r="F1255" s="61"/>
      <c r="J1255" s="16"/>
      <c r="K1255" s="16"/>
    </row>
    <row r="1256" spans="4:11" x14ac:dyDescent="0.2">
      <c r="D1256" s="61"/>
      <c r="E1256" s="94"/>
      <c r="F1256" s="61"/>
      <c r="J1256" s="16"/>
      <c r="K1256" s="16"/>
    </row>
    <row r="1257" spans="4:11" x14ac:dyDescent="0.2">
      <c r="D1257" s="61"/>
      <c r="E1257" s="94"/>
      <c r="F1257" s="61"/>
      <c r="J1257" s="16"/>
      <c r="K1257" s="16"/>
    </row>
    <row r="1258" spans="4:11" x14ac:dyDescent="0.2">
      <c r="D1258" s="61"/>
      <c r="E1258" s="94"/>
      <c r="F1258" s="61"/>
      <c r="J1258" s="16"/>
      <c r="K1258" s="16"/>
    </row>
    <row r="1259" spans="4:11" x14ac:dyDescent="0.2">
      <c r="D1259" s="61"/>
      <c r="E1259" s="94"/>
      <c r="F1259" s="61"/>
      <c r="J1259" s="16"/>
      <c r="K1259" s="16"/>
    </row>
    <row r="1260" spans="4:11" x14ac:dyDescent="0.2">
      <c r="D1260" s="61"/>
      <c r="E1260" s="94"/>
      <c r="F1260" s="61"/>
      <c r="J1260" s="16"/>
      <c r="K1260" s="16"/>
    </row>
    <row r="1261" spans="4:11" x14ac:dyDescent="0.2">
      <c r="D1261" s="61"/>
      <c r="E1261" s="94"/>
      <c r="F1261" s="61"/>
      <c r="J1261" s="16"/>
      <c r="K1261" s="16"/>
    </row>
    <row r="1262" spans="4:11" x14ac:dyDescent="0.2">
      <c r="D1262" s="61"/>
      <c r="E1262" s="94"/>
      <c r="F1262" s="61"/>
      <c r="J1262" s="16"/>
      <c r="K1262" s="16"/>
    </row>
    <row r="1263" spans="4:11" x14ac:dyDescent="0.2">
      <c r="D1263" s="61"/>
      <c r="E1263" s="94"/>
      <c r="F1263" s="61"/>
      <c r="J1263" s="16"/>
      <c r="K1263" s="16"/>
    </row>
    <row r="1264" spans="4:11" x14ac:dyDescent="0.2">
      <c r="D1264" s="61"/>
      <c r="E1264" s="94"/>
      <c r="F1264" s="61"/>
      <c r="J1264" s="16"/>
      <c r="K1264" s="16"/>
    </row>
    <row r="1265" spans="4:11" x14ac:dyDescent="0.2">
      <c r="D1265" s="61"/>
      <c r="E1265" s="94"/>
      <c r="F1265" s="61"/>
      <c r="J1265" s="16"/>
      <c r="K1265" s="16"/>
    </row>
    <row r="1266" spans="4:11" x14ac:dyDescent="0.2">
      <c r="D1266" s="61"/>
      <c r="E1266" s="94"/>
      <c r="F1266" s="61"/>
      <c r="J1266" s="16"/>
      <c r="K1266" s="16"/>
    </row>
    <row r="1267" spans="4:11" x14ac:dyDescent="0.2">
      <c r="D1267" s="61"/>
      <c r="E1267" s="94"/>
      <c r="F1267" s="61"/>
      <c r="J1267" s="16"/>
      <c r="K1267" s="16"/>
    </row>
    <row r="1268" spans="4:11" x14ac:dyDescent="0.2">
      <c r="D1268" s="61"/>
      <c r="E1268" s="94"/>
      <c r="F1268" s="61"/>
      <c r="J1268" s="16"/>
      <c r="K1268" s="16"/>
    </row>
    <row r="1269" spans="4:11" x14ac:dyDescent="0.2">
      <c r="D1269" s="61"/>
      <c r="E1269" s="94"/>
      <c r="F1269" s="61"/>
      <c r="J1269" s="16"/>
      <c r="K1269" s="16"/>
    </row>
    <row r="1270" spans="4:11" x14ac:dyDescent="0.2">
      <c r="D1270" s="61"/>
      <c r="E1270" s="94"/>
      <c r="F1270" s="61"/>
      <c r="J1270" s="16"/>
      <c r="K1270" s="16"/>
    </row>
    <row r="1271" spans="4:11" x14ac:dyDescent="0.2">
      <c r="D1271" s="61"/>
      <c r="E1271" s="94"/>
      <c r="F1271" s="61"/>
      <c r="J1271" s="16"/>
      <c r="K1271" s="16"/>
    </row>
    <row r="1272" spans="4:11" x14ac:dyDescent="0.2">
      <c r="D1272" s="61"/>
      <c r="E1272" s="94"/>
      <c r="F1272" s="61"/>
      <c r="J1272" s="16"/>
      <c r="K1272" s="16"/>
    </row>
    <row r="1273" spans="4:11" x14ac:dyDescent="0.2">
      <c r="D1273" s="61"/>
      <c r="E1273" s="94"/>
      <c r="F1273" s="61"/>
      <c r="J1273" s="16"/>
      <c r="K1273" s="16"/>
    </row>
    <row r="1274" spans="4:11" x14ac:dyDescent="0.2">
      <c r="D1274" s="61"/>
      <c r="E1274" s="94"/>
      <c r="F1274" s="61"/>
      <c r="J1274" s="16"/>
      <c r="K1274" s="16"/>
    </row>
    <row r="1275" spans="4:11" x14ac:dyDescent="0.2">
      <c r="D1275" s="61"/>
      <c r="E1275" s="94"/>
      <c r="F1275" s="61"/>
      <c r="J1275" s="16"/>
      <c r="K1275" s="16"/>
    </row>
    <row r="1276" spans="4:11" x14ac:dyDescent="0.2">
      <c r="D1276" s="61"/>
      <c r="E1276" s="94"/>
      <c r="F1276" s="61"/>
      <c r="J1276" s="16"/>
      <c r="K1276" s="16"/>
    </row>
    <row r="1277" spans="4:11" x14ac:dyDescent="0.2">
      <c r="D1277" s="61"/>
      <c r="E1277" s="94"/>
      <c r="F1277" s="61"/>
      <c r="J1277" s="16"/>
      <c r="K1277" s="16"/>
    </row>
    <row r="1278" spans="4:11" x14ac:dyDescent="0.2">
      <c r="D1278" s="61"/>
      <c r="E1278" s="94"/>
      <c r="F1278" s="61"/>
      <c r="J1278" s="16"/>
      <c r="K1278" s="16"/>
    </row>
    <row r="1279" spans="4:11" x14ac:dyDescent="0.2">
      <c r="D1279" s="61"/>
      <c r="E1279" s="94"/>
      <c r="F1279" s="61"/>
      <c r="J1279" s="16"/>
      <c r="K1279" s="16"/>
    </row>
    <row r="1280" spans="4:11" x14ac:dyDescent="0.2">
      <c r="D1280" s="61"/>
      <c r="E1280" s="94"/>
      <c r="F1280" s="61"/>
      <c r="J1280" s="16"/>
      <c r="K1280" s="16"/>
    </row>
    <row r="1281" spans="4:11" x14ac:dyDescent="0.2">
      <c r="D1281" s="61"/>
      <c r="E1281" s="94"/>
      <c r="F1281" s="61"/>
      <c r="J1281" s="16"/>
      <c r="K1281" s="16"/>
    </row>
    <row r="1282" spans="4:11" x14ac:dyDescent="0.2">
      <c r="D1282" s="61"/>
      <c r="E1282" s="94"/>
      <c r="F1282" s="61"/>
      <c r="J1282" s="16"/>
      <c r="K1282" s="16"/>
    </row>
    <row r="1283" spans="4:11" x14ac:dyDescent="0.2">
      <c r="D1283" s="61"/>
      <c r="E1283" s="94"/>
      <c r="F1283" s="61"/>
      <c r="J1283" s="16"/>
      <c r="K1283" s="16"/>
    </row>
    <row r="1284" spans="4:11" x14ac:dyDescent="0.2">
      <c r="D1284" s="61"/>
      <c r="E1284" s="94"/>
      <c r="F1284" s="61"/>
      <c r="J1284" s="16"/>
      <c r="K1284" s="16"/>
    </row>
    <row r="1285" spans="4:11" x14ac:dyDescent="0.2">
      <c r="D1285" s="61"/>
      <c r="E1285" s="94"/>
      <c r="F1285" s="61"/>
      <c r="J1285" s="16"/>
      <c r="K1285" s="16"/>
    </row>
    <row r="1286" spans="4:11" x14ac:dyDescent="0.2">
      <c r="D1286" s="61"/>
      <c r="E1286" s="94"/>
      <c r="F1286" s="61"/>
      <c r="J1286" s="16"/>
      <c r="K1286" s="16"/>
    </row>
    <row r="1046809" spans="11:11" x14ac:dyDescent="0.2">
      <c r="K1046809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15" type="noConversion"/>
  <pageMargins left="0.25" right="0.25" top="1" bottom="1" header="0.5" footer="0.5"/>
  <pageSetup scale="1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2:O1046804"/>
  <sheetViews>
    <sheetView topLeftCell="D1" zoomScale="130" zoomScaleNormal="130" workbookViewId="0">
      <pane ySplit="2" topLeftCell="A15" activePane="bottomLeft" state="frozen"/>
      <selection activeCell="D1" sqref="D1"/>
      <selection pane="bottomLeft" activeCell="K21" sqref="K21"/>
    </sheetView>
  </sheetViews>
  <sheetFormatPr defaultColWidth="8.85546875" defaultRowHeight="12.75" x14ac:dyDescent="0.2"/>
  <cols>
    <col min="1" max="1" width="53.28515625" style="18" customWidth="1"/>
    <col min="2" max="2" width="16.140625" style="18" customWidth="1"/>
    <col min="3" max="3" width="28.28515625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1.42578125" style="77" bestFit="1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4" width="10.140625" style="18" bestFit="1" customWidth="1"/>
    <col min="15" max="16384" width="8.85546875" style="18"/>
  </cols>
  <sheetData>
    <row r="2" spans="1:14" x14ac:dyDescent="0.2">
      <c r="A2" s="74" t="s">
        <v>0</v>
      </c>
    </row>
    <row r="3" spans="1:14" ht="13.5" thickBot="1" x14ac:dyDescent="0.25"/>
    <row r="4" spans="1:14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4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4" ht="13.5" thickTop="1" x14ac:dyDescent="0.2">
      <c r="D6" s="61"/>
      <c r="E6" s="94"/>
      <c r="F6" s="61"/>
      <c r="J6" s="16"/>
      <c r="K6" s="16"/>
    </row>
    <row r="7" spans="1:14" ht="12.75" customHeight="1" x14ac:dyDescent="0.2">
      <c r="A7" s="95" t="s">
        <v>175</v>
      </c>
      <c r="B7" s="15"/>
      <c r="C7" s="15"/>
      <c r="D7" s="96">
        <v>1940000</v>
      </c>
      <c r="E7" s="97">
        <v>23</v>
      </c>
      <c r="F7" s="95"/>
      <c r="J7" s="16"/>
      <c r="K7" s="16"/>
    </row>
    <row r="8" spans="1:14" ht="12.75" customHeight="1" x14ac:dyDescent="0.2">
      <c r="A8" s="15" t="s">
        <v>31</v>
      </c>
      <c r="C8" s="15" t="s">
        <v>343</v>
      </c>
      <c r="D8" s="61"/>
      <c r="E8" s="97">
        <v>23</v>
      </c>
      <c r="F8" s="61"/>
      <c r="G8" s="18" t="s">
        <v>177</v>
      </c>
      <c r="H8" s="20">
        <v>1</v>
      </c>
      <c r="I8" s="76">
        <v>45079</v>
      </c>
      <c r="J8" s="16" t="s">
        <v>226</v>
      </c>
      <c r="K8" s="16">
        <v>188118.3</v>
      </c>
      <c r="M8" s="18">
        <v>11950237</v>
      </c>
      <c r="N8" s="57">
        <v>45089</v>
      </c>
    </row>
    <row r="9" spans="1:14" ht="12.75" customHeight="1" x14ac:dyDescent="0.2">
      <c r="A9" s="15" t="s">
        <v>31</v>
      </c>
      <c r="C9" s="15"/>
      <c r="D9" s="61"/>
      <c r="E9" s="97">
        <v>23</v>
      </c>
      <c r="F9" s="61"/>
      <c r="G9" s="18" t="s">
        <v>177</v>
      </c>
      <c r="H9" s="20">
        <v>2</v>
      </c>
      <c r="I9" s="76">
        <v>45091</v>
      </c>
      <c r="J9" s="16" t="s">
        <v>191</v>
      </c>
      <c r="K9" s="16">
        <v>182812.26</v>
      </c>
      <c r="M9" s="18">
        <v>11998394</v>
      </c>
      <c r="N9" s="57">
        <v>45100</v>
      </c>
    </row>
    <row r="10" spans="1:14" ht="12.75" customHeight="1" x14ac:dyDescent="0.2">
      <c r="A10" s="15" t="s">
        <v>31</v>
      </c>
      <c r="C10" s="15"/>
      <c r="D10" s="61"/>
      <c r="E10" s="97">
        <v>23</v>
      </c>
      <c r="F10" s="61"/>
      <c r="G10" s="18" t="s">
        <v>177</v>
      </c>
      <c r="H10" s="20">
        <v>3</v>
      </c>
      <c r="I10" s="76">
        <v>45126</v>
      </c>
      <c r="J10" s="21" t="s">
        <v>198</v>
      </c>
      <c r="K10" s="16">
        <v>98200.17</v>
      </c>
      <c r="M10">
        <v>12109646</v>
      </c>
      <c r="N10" s="123">
        <v>45135</v>
      </c>
    </row>
    <row r="11" spans="1:14" ht="12.75" customHeight="1" x14ac:dyDescent="0.2">
      <c r="A11" s="15" t="s">
        <v>31</v>
      </c>
      <c r="C11" s="15"/>
      <c r="D11" s="61"/>
      <c r="E11" s="97">
        <v>23</v>
      </c>
      <c r="F11" s="61"/>
      <c r="G11" s="18" t="s">
        <v>177</v>
      </c>
      <c r="H11" s="20">
        <v>4</v>
      </c>
      <c r="I11" s="76">
        <v>45161</v>
      </c>
      <c r="J11" s="21" t="s">
        <v>204</v>
      </c>
      <c r="K11" s="16">
        <v>99617.41</v>
      </c>
      <c r="M11" s="18">
        <v>12338463</v>
      </c>
      <c r="N11" s="57">
        <v>45196</v>
      </c>
    </row>
    <row r="12" spans="1:14" ht="12.75" customHeight="1" x14ac:dyDescent="0.2">
      <c r="A12" s="15" t="s">
        <v>31</v>
      </c>
      <c r="C12" s="15"/>
      <c r="D12" s="61"/>
      <c r="E12" s="97">
        <v>23</v>
      </c>
      <c r="F12" s="61"/>
      <c r="G12" s="18" t="s">
        <v>177</v>
      </c>
      <c r="H12" s="20">
        <v>5</v>
      </c>
      <c r="I12" s="76">
        <v>45202</v>
      </c>
      <c r="J12" s="21" t="s">
        <v>267</v>
      </c>
      <c r="K12" s="16">
        <v>196171.16</v>
      </c>
      <c r="M12">
        <v>12423019</v>
      </c>
      <c r="N12" s="57">
        <v>45210</v>
      </c>
    </row>
    <row r="13" spans="1:14" ht="12.75" customHeight="1" x14ac:dyDescent="0.2">
      <c r="A13" s="15" t="s">
        <v>31</v>
      </c>
      <c r="C13" s="15"/>
      <c r="D13" s="61"/>
      <c r="E13" s="97">
        <v>23</v>
      </c>
      <c r="F13" s="61"/>
      <c r="G13" s="18" t="s">
        <v>177</v>
      </c>
      <c r="H13" s="20">
        <v>6</v>
      </c>
      <c r="I13" s="76">
        <v>45250</v>
      </c>
      <c r="J13" s="21" t="s">
        <v>687</v>
      </c>
      <c r="K13" s="16">
        <v>182331.57</v>
      </c>
      <c r="M13">
        <v>12627815</v>
      </c>
      <c r="N13" s="57">
        <v>45271</v>
      </c>
    </row>
    <row r="14" spans="1:14" ht="12.75" customHeight="1" x14ac:dyDescent="0.2">
      <c r="A14" s="15" t="s">
        <v>31</v>
      </c>
      <c r="C14" s="15"/>
      <c r="D14" s="61"/>
      <c r="E14" s="97">
        <v>23</v>
      </c>
      <c r="F14" s="61"/>
      <c r="G14" s="18" t="s">
        <v>177</v>
      </c>
      <c r="H14" s="20">
        <v>7</v>
      </c>
      <c r="I14" s="76">
        <v>45273</v>
      </c>
      <c r="J14" s="21" t="s">
        <v>728</v>
      </c>
      <c r="K14" s="16">
        <v>300927.34000000003</v>
      </c>
      <c r="M14">
        <v>12702135</v>
      </c>
      <c r="N14" s="123">
        <v>45278</v>
      </c>
    </row>
    <row r="15" spans="1:14" ht="12.75" customHeight="1" x14ac:dyDescent="0.2">
      <c r="A15" s="15" t="s">
        <v>31</v>
      </c>
      <c r="C15" s="15"/>
      <c r="D15" s="61"/>
      <c r="E15" s="97">
        <v>23</v>
      </c>
      <c r="F15" s="61"/>
      <c r="G15" s="18" t="s">
        <v>177</v>
      </c>
      <c r="H15" s="20">
        <v>8</v>
      </c>
      <c r="I15" s="76">
        <v>45320</v>
      </c>
      <c r="J15" s="21" t="s">
        <v>760</v>
      </c>
      <c r="K15" s="16">
        <v>206052.59</v>
      </c>
      <c r="M15">
        <v>12904178</v>
      </c>
      <c r="N15" s="123">
        <v>45348</v>
      </c>
    </row>
    <row r="16" spans="1:14" ht="12.75" customHeight="1" x14ac:dyDescent="0.2">
      <c r="A16" s="15" t="s">
        <v>31</v>
      </c>
      <c r="C16" s="15"/>
      <c r="D16" s="61"/>
      <c r="E16" s="97">
        <v>23</v>
      </c>
      <c r="F16" s="61"/>
      <c r="G16" s="18" t="s">
        <v>177</v>
      </c>
      <c r="H16" s="71" t="s">
        <v>793</v>
      </c>
      <c r="I16" s="76">
        <v>45341</v>
      </c>
      <c r="J16" s="21" t="s">
        <v>792</v>
      </c>
      <c r="K16" s="16">
        <v>73109.33</v>
      </c>
      <c r="M16">
        <v>12953849</v>
      </c>
      <c r="N16" s="123">
        <v>45348</v>
      </c>
    </row>
    <row r="17" spans="1:14" ht="12.75" customHeight="1" x14ac:dyDescent="0.2">
      <c r="A17" s="15" t="s">
        <v>31</v>
      </c>
      <c r="C17" s="15"/>
      <c r="D17" s="61"/>
      <c r="E17" s="97">
        <v>23</v>
      </c>
      <c r="F17" s="61"/>
      <c r="G17" s="18" t="s">
        <v>816</v>
      </c>
      <c r="H17" s="71" t="s">
        <v>817</v>
      </c>
      <c r="I17" s="76">
        <v>45359</v>
      </c>
      <c r="J17" s="21" t="s">
        <v>818</v>
      </c>
      <c r="K17" s="16">
        <v>1998.54</v>
      </c>
      <c r="M17">
        <v>13043230</v>
      </c>
      <c r="N17" s="123">
        <v>45377</v>
      </c>
    </row>
    <row r="18" spans="1:14" ht="12.75" customHeight="1" x14ac:dyDescent="0.2">
      <c r="A18" s="15" t="s">
        <v>31</v>
      </c>
      <c r="C18" s="15"/>
      <c r="D18" s="61"/>
      <c r="E18" s="97">
        <v>23</v>
      </c>
      <c r="F18" s="61"/>
      <c r="G18" s="18" t="s">
        <v>177</v>
      </c>
      <c r="H18" s="17" t="s">
        <v>889</v>
      </c>
      <c r="I18" s="76">
        <v>45434</v>
      </c>
      <c r="J18" s="21" t="s">
        <v>884</v>
      </c>
      <c r="K18" s="16">
        <v>351474.33</v>
      </c>
      <c r="M18">
        <v>13331708</v>
      </c>
      <c r="N18" s="123">
        <v>45441</v>
      </c>
    </row>
    <row r="19" spans="1:14" ht="12.75" customHeight="1" x14ac:dyDescent="0.2">
      <c r="A19" s="15" t="s">
        <v>31</v>
      </c>
      <c r="C19" s="15"/>
      <c r="D19" s="61"/>
      <c r="E19" s="97">
        <v>23</v>
      </c>
      <c r="F19" s="61"/>
      <c r="G19" s="18" t="s">
        <v>816</v>
      </c>
      <c r="H19" s="17" t="s">
        <v>1016</v>
      </c>
      <c r="I19" s="76">
        <v>45637</v>
      </c>
      <c r="J19" s="21" t="s">
        <v>1017</v>
      </c>
      <c r="K19" s="16">
        <v>1628.44</v>
      </c>
      <c r="M19" s="197" t="s">
        <v>1062</v>
      </c>
      <c r="N19" s="123">
        <v>45642</v>
      </c>
    </row>
    <row r="20" spans="1:14" ht="12.75" customHeight="1" x14ac:dyDescent="0.2">
      <c r="A20" s="15" t="s">
        <v>31</v>
      </c>
      <c r="C20" s="15"/>
      <c r="D20" s="61"/>
      <c r="E20" s="97">
        <v>23</v>
      </c>
      <c r="F20" s="61"/>
      <c r="G20" s="18" t="s">
        <v>1058</v>
      </c>
      <c r="H20" s="17">
        <v>2000957103</v>
      </c>
      <c r="I20" s="76">
        <v>45639</v>
      </c>
      <c r="J20" s="21" t="s">
        <v>1056</v>
      </c>
      <c r="K20" s="16">
        <v>9644.4</v>
      </c>
      <c r="M20" s="197" t="s">
        <v>1062</v>
      </c>
      <c r="N20" s="123">
        <v>45642</v>
      </c>
    </row>
    <row r="21" spans="1:14" ht="12.75" customHeight="1" x14ac:dyDescent="0.2">
      <c r="A21" s="15" t="s">
        <v>31</v>
      </c>
      <c r="C21" s="15"/>
      <c r="D21" s="61"/>
      <c r="E21" s="97">
        <v>23</v>
      </c>
      <c r="F21" s="61"/>
      <c r="G21" s="18" t="s">
        <v>816</v>
      </c>
      <c r="H21" s="17" t="s">
        <v>1064</v>
      </c>
      <c r="I21" s="162">
        <v>45679</v>
      </c>
      <c r="J21" s="192" t="s">
        <v>1065</v>
      </c>
      <c r="K21" s="163">
        <v>30968.31</v>
      </c>
      <c r="M21" s="197" t="s">
        <v>1071</v>
      </c>
      <c r="N21" s="123">
        <v>45681</v>
      </c>
    </row>
    <row r="22" spans="1:14" ht="12.75" customHeight="1" x14ac:dyDescent="0.2">
      <c r="D22" s="61"/>
      <c r="E22" s="94"/>
      <c r="F22" s="61"/>
      <c r="J22" s="16"/>
      <c r="K22" s="16"/>
    </row>
    <row r="23" spans="1:14" s="95" customFormat="1" ht="12.75" customHeight="1" thickBot="1" x14ac:dyDescent="0.25">
      <c r="A23" s="98" t="s">
        <v>418</v>
      </c>
      <c r="B23" s="98"/>
      <c r="C23" s="98"/>
      <c r="D23" s="99">
        <f>SUM(D7:D22)</f>
        <v>1940000</v>
      </c>
      <c r="E23" s="100"/>
      <c r="F23" s="99"/>
      <c r="G23" s="98"/>
      <c r="H23" s="101"/>
      <c r="I23" s="102"/>
      <c r="J23" s="103"/>
      <c r="K23" s="103">
        <f>SUM(K7:K22)</f>
        <v>1923054.1500000004</v>
      </c>
      <c r="L23" s="104">
        <f>+D23-K23</f>
        <v>16945.849999999627</v>
      </c>
    </row>
    <row r="24" spans="1:14" ht="13.5" thickTop="1" x14ac:dyDescent="0.2">
      <c r="D24" s="61"/>
      <c r="E24" s="94"/>
      <c r="F24" s="61"/>
      <c r="J24" s="16"/>
      <c r="K24" s="16"/>
    </row>
    <row r="25" spans="1:14" ht="12.75" customHeight="1" x14ac:dyDescent="0.2">
      <c r="A25" s="95" t="s">
        <v>175</v>
      </c>
      <c r="B25" s="15"/>
      <c r="C25" s="15"/>
      <c r="D25" s="96"/>
      <c r="E25" s="97">
        <v>23</v>
      </c>
      <c r="F25" s="95"/>
      <c r="J25" s="16"/>
      <c r="K25" s="16"/>
    </row>
    <row r="26" spans="1:14" ht="12.75" customHeight="1" x14ac:dyDescent="0.2">
      <c r="A26" s="15" t="s">
        <v>419</v>
      </c>
      <c r="C26" s="15"/>
      <c r="D26" s="61">
        <v>250000</v>
      </c>
      <c r="E26" s="97">
        <v>23</v>
      </c>
      <c r="F26" s="61"/>
      <c r="G26" s="15" t="s">
        <v>420</v>
      </c>
      <c r="H26" s="19" t="s">
        <v>421</v>
      </c>
      <c r="I26" s="76">
        <v>45027</v>
      </c>
      <c r="J26" s="21" t="s">
        <v>422</v>
      </c>
      <c r="K26" s="16">
        <v>126750</v>
      </c>
      <c r="M26" s="18">
        <v>11732824</v>
      </c>
      <c r="N26" s="57">
        <v>45037</v>
      </c>
    </row>
    <row r="27" spans="1:14" ht="12.75" customHeight="1" x14ac:dyDescent="0.2">
      <c r="A27" s="15" t="s">
        <v>423</v>
      </c>
      <c r="C27" s="15"/>
      <c r="D27" s="61">
        <v>1200000</v>
      </c>
      <c r="E27" s="97">
        <v>23</v>
      </c>
      <c r="F27" s="61"/>
      <c r="G27" s="15" t="s">
        <v>420</v>
      </c>
      <c r="H27" s="20">
        <v>2</v>
      </c>
      <c r="I27" s="76">
        <v>45105</v>
      </c>
      <c r="J27" s="16" t="s">
        <v>424</v>
      </c>
      <c r="K27" s="16">
        <v>27262.9</v>
      </c>
      <c r="M27" s="18">
        <v>12060379</v>
      </c>
      <c r="N27" s="57">
        <v>45120</v>
      </c>
    </row>
    <row r="28" spans="1:14" ht="12.75" customHeight="1" x14ac:dyDescent="0.2">
      <c r="A28" s="15" t="s">
        <v>270</v>
      </c>
      <c r="C28" s="106"/>
      <c r="D28" s="61">
        <v>889352</v>
      </c>
      <c r="E28" s="97">
        <v>23</v>
      </c>
      <c r="F28" s="61"/>
      <c r="G28" s="15" t="s">
        <v>420</v>
      </c>
      <c r="H28" s="20">
        <v>3</v>
      </c>
      <c r="I28" s="76">
        <v>45127</v>
      </c>
      <c r="J28" s="16" t="s">
        <v>425</v>
      </c>
      <c r="K28" s="16">
        <v>153987.1</v>
      </c>
      <c r="M28" s="18">
        <v>12146989</v>
      </c>
      <c r="N28" s="57">
        <v>45142</v>
      </c>
    </row>
    <row r="29" spans="1:14" ht="12.75" customHeight="1" x14ac:dyDescent="0.2">
      <c r="A29" s="15" t="s">
        <v>703</v>
      </c>
      <c r="C29" s="106"/>
      <c r="D29" s="61"/>
      <c r="E29" s="97">
        <v>23</v>
      </c>
      <c r="F29" s="61"/>
      <c r="G29" s="15" t="s">
        <v>704</v>
      </c>
      <c r="H29" s="20">
        <v>1</v>
      </c>
      <c r="I29" s="76">
        <v>45260</v>
      </c>
      <c r="J29" s="16" t="s">
        <v>705</v>
      </c>
      <c r="K29" s="16">
        <v>52250</v>
      </c>
      <c r="M29" s="18">
        <v>12728559</v>
      </c>
      <c r="N29" s="57">
        <v>45281</v>
      </c>
    </row>
    <row r="30" spans="1:14" ht="12.75" customHeight="1" x14ac:dyDescent="0.2">
      <c r="A30" s="15" t="s">
        <v>703</v>
      </c>
      <c r="C30" s="106"/>
      <c r="D30" s="61"/>
      <c r="E30" s="97">
        <v>23</v>
      </c>
      <c r="F30" s="61"/>
      <c r="G30" s="15" t="s">
        <v>704</v>
      </c>
      <c r="H30" s="20">
        <v>2</v>
      </c>
      <c r="I30" s="76">
        <v>45273</v>
      </c>
      <c r="J30" s="16" t="s">
        <v>726</v>
      </c>
      <c r="K30" s="16">
        <v>139175</v>
      </c>
      <c r="M30" s="18">
        <v>12844000</v>
      </c>
      <c r="N30" s="57">
        <v>45321</v>
      </c>
    </row>
    <row r="31" spans="1:14" ht="12.75" customHeight="1" x14ac:dyDescent="0.2">
      <c r="A31" s="15" t="s">
        <v>703</v>
      </c>
      <c r="C31" s="106"/>
      <c r="D31" s="61"/>
      <c r="E31" s="97">
        <v>23</v>
      </c>
      <c r="F31" s="61"/>
      <c r="G31" s="15" t="s">
        <v>765</v>
      </c>
      <c r="H31" s="20">
        <v>1</v>
      </c>
      <c r="I31" s="76">
        <v>45320</v>
      </c>
      <c r="J31" s="21" t="s">
        <v>766</v>
      </c>
      <c r="K31" s="16">
        <v>149340</v>
      </c>
      <c r="M31" s="18">
        <v>12903992</v>
      </c>
      <c r="N31" s="57">
        <v>45335</v>
      </c>
    </row>
    <row r="32" spans="1:14" ht="12.75" customHeight="1" x14ac:dyDescent="0.2">
      <c r="A32" s="15" t="s">
        <v>703</v>
      </c>
      <c r="C32" s="106"/>
      <c r="D32" s="61"/>
      <c r="E32" s="97">
        <v>23</v>
      </c>
      <c r="F32" s="61"/>
      <c r="G32" s="15" t="s">
        <v>765</v>
      </c>
      <c r="H32" s="20">
        <v>2</v>
      </c>
      <c r="I32" s="76">
        <v>45330</v>
      </c>
      <c r="J32" s="21" t="s">
        <v>775</v>
      </c>
      <c r="K32" s="16">
        <v>272365</v>
      </c>
      <c r="M32" s="18">
        <v>12941676</v>
      </c>
      <c r="N32" s="57">
        <v>45343</v>
      </c>
    </row>
    <row r="33" spans="1:15" ht="12.75" customHeight="1" x14ac:dyDescent="0.2">
      <c r="A33" s="15" t="s">
        <v>703</v>
      </c>
      <c r="C33" s="106"/>
      <c r="D33" s="61"/>
      <c r="E33" s="97">
        <v>23</v>
      </c>
      <c r="F33" s="61"/>
      <c r="G33" s="15" t="s">
        <v>704</v>
      </c>
      <c r="H33" s="20">
        <v>4</v>
      </c>
      <c r="I33" s="76">
        <v>45334</v>
      </c>
      <c r="J33" s="21" t="s">
        <v>783</v>
      </c>
      <c r="K33" s="16">
        <v>110794</v>
      </c>
      <c r="M33" s="18">
        <v>12941676</v>
      </c>
      <c r="N33" s="57">
        <v>45343</v>
      </c>
    </row>
    <row r="34" spans="1:15" ht="12.75" customHeight="1" x14ac:dyDescent="0.2">
      <c r="A34" s="15" t="s">
        <v>703</v>
      </c>
      <c r="C34" s="106"/>
      <c r="D34" s="61"/>
      <c r="E34" s="97">
        <v>23</v>
      </c>
      <c r="F34" s="61"/>
      <c r="G34" s="15" t="s">
        <v>765</v>
      </c>
      <c r="H34" s="20">
        <v>3</v>
      </c>
      <c r="I34" s="76">
        <v>45359</v>
      </c>
      <c r="J34" s="21" t="s">
        <v>820</v>
      </c>
      <c r="K34" s="16">
        <v>291410.42</v>
      </c>
      <c r="M34">
        <v>13038941</v>
      </c>
      <c r="N34" s="123">
        <v>45364</v>
      </c>
    </row>
    <row r="35" spans="1:15" ht="12.75" customHeight="1" x14ac:dyDescent="0.2">
      <c r="A35" s="15" t="s">
        <v>703</v>
      </c>
      <c r="C35" s="106"/>
      <c r="D35" s="61"/>
      <c r="E35" s="97">
        <v>23</v>
      </c>
      <c r="F35" s="61"/>
      <c r="G35" s="15" t="s">
        <v>704</v>
      </c>
      <c r="H35" s="20" t="s">
        <v>850</v>
      </c>
      <c r="I35" s="76">
        <v>45390</v>
      </c>
      <c r="J35" s="21" t="s">
        <v>849</v>
      </c>
      <c r="K35" s="16">
        <v>83131</v>
      </c>
      <c r="M35">
        <v>13216475</v>
      </c>
      <c r="N35" s="123">
        <v>45408</v>
      </c>
    </row>
    <row r="36" spans="1:15" ht="12.75" customHeight="1" x14ac:dyDescent="0.2">
      <c r="A36" s="15" t="s">
        <v>703</v>
      </c>
      <c r="C36" s="106"/>
      <c r="D36" s="61"/>
      <c r="E36" s="97">
        <v>23</v>
      </c>
      <c r="F36" s="61"/>
      <c r="G36" s="15" t="s">
        <v>765</v>
      </c>
      <c r="H36" s="20">
        <v>4</v>
      </c>
      <c r="I36" s="76">
        <v>45390</v>
      </c>
      <c r="J36" s="21" t="s">
        <v>849</v>
      </c>
      <c r="K36" s="16">
        <v>98801.38</v>
      </c>
      <c r="M36">
        <v>13216475</v>
      </c>
      <c r="N36" s="123">
        <v>45408</v>
      </c>
    </row>
    <row r="37" spans="1:15" ht="12.75" customHeight="1" x14ac:dyDescent="0.2">
      <c r="A37" s="15" t="s">
        <v>703</v>
      </c>
      <c r="C37" s="106"/>
      <c r="D37" s="61"/>
      <c r="E37" s="97">
        <v>23</v>
      </c>
      <c r="F37" s="61"/>
      <c r="G37" s="15" t="s">
        <v>704</v>
      </c>
      <c r="H37" s="20">
        <v>3</v>
      </c>
      <c r="I37" s="76">
        <v>45404</v>
      </c>
      <c r="J37" s="21" t="s">
        <v>874</v>
      </c>
      <c r="K37" s="16">
        <v>125780</v>
      </c>
      <c r="M37">
        <v>13216475</v>
      </c>
      <c r="N37" s="123">
        <v>45408</v>
      </c>
      <c r="O37" s="18" t="s">
        <v>875</v>
      </c>
    </row>
    <row r="38" spans="1:15" ht="12.75" customHeight="1" x14ac:dyDescent="0.2">
      <c r="A38" s="15" t="s">
        <v>703</v>
      </c>
      <c r="C38" s="106"/>
      <c r="D38" s="61"/>
      <c r="E38" s="97">
        <v>23</v>
      </c>
      <c r="F38" s="61"/>
      <c r="G38" s="15" t="s">
        <v>896</v>
      </c>
      <c r="H38" s="20" t="s">
        <v>907</v>
      </c>
      <c r="I38" s="76">
        <v>45454</v>
      </c>
      <c r="J38" s="21" t="s">
        <v>897</v>
      </c>
      <c r="K38" s="16">
        <v>24285.15</v>
      </c>
      <c r="M38">
        <v>13432822</v>
      </c>
      <c r="N38" s="123">
        <v>45460</v>
      </c>
    </row>
    <row r="39" spans="1:15" ht="12.75" customHeight="1" x14ac:dyDescent="0.2">
      <c r="A39" s="15" t="s">
        <v>703</v>
      </c>
      <c r="C39" s="106"/>
      <c r="D39" s="61"/>
      <c r="E39" s="97">
        <v>23</v>
      </c>
      <c r="F39" s="61"/>
      <c r="G39" s="15" t="s">
        <v>765</v>
      </c>
      <c r="H39" s="20" t="s">
        <v>850</v>
      </c>
      <c r="I39" s="76">
        <v>45495</v>
      </c>
      <c r="J39" s="21" t="s">
        <v>934</v>
      </c>
      <c r="K39" s="16">
        <v>8083.2</v>
      </c>
      <c r="M39">
        <v>13576976</v>
      </c>
      <c r="N39" s="123">
        <v>45502</v>
      </c>
    </row>
    <row r="40" spans="1:15" ht="12.75" customHeight="1" x14ac:dyDescent="0.2">
      <c r="A40" s="15" t="s">
        <v>703</v>
      </c>
      <c r="C40" s="106"/>
      <c r="D40" s="183"/>
      <c r="E40" s="97">
        <v>23</v>
      </c>
      <c r="F40" s="183"/>
      <c r="G40" s="15" t="s">
        <v>896</v>
      </c>
      <c r="H40" s="20" t="s">
        <v>977</v>
      </c>
      <c r="I40" s="76">
        <v>45558</v>
      </c>
      <c r="J40" s="21" t="s">
        <v>978</v>
      </c>
      <c r="K40" s="16">
        <v>92265.56</v>
      </c>
      <c r="M40">
        <v>13863835</v>
      </c>
      <c r="N40" s="123">
        <v>45565</v>
      </c>
    </row>
    <row r="41" spans="1:15" ht="12.75" customHeight="1" x14ac:dyDescent="0.2">
      <c r="A41" s="15" t="s">
        <v>703</v>
      </c>
      <c r="C41" s="106"/>
      <c r="D41" s="183"/>
      <c r="E41" s="97">
        <v>23</v>
      </c>
      <c r="F41" s="183"/>
      <c r="G41" s="15" t="s">
        <v>896</v>
      </c>
      <c r="H41" s="20" t="s">
        <v>979</v>
      </c>
      <c r="I41" s="76">
        <v>45558</v>
      </c>
      <c r="J41" s="21" t="s">
        <v>978</v>
      </c>
      <c r="K41" s="16">
        <v>15569.29</v>
      </c>
      <c r="M41">
        <v>13863835</v>
      </c>
      <c r="N41" s="123">
        <v>45565</v>
      </c>
    </row>
    <row r="42" spans="1:15" ht="12.75" customHeight="1" x14ac:dyDescent="0.2">
      <c r="D42" s="61"/>
      <c r="E42" s="94"/>
      <c r="F42" s="61"/>
      <c r="J42" s="16"/>
      <c r="K42" s="16"/>
    </row>
    <row r="43" spans="1:15" s="95" customFormat="1" ht="12.75" customHeight="1" thickBot="1" x14ac:dyDescent="0.25">
      <c r="A43" s="98" t="s">
        <v>426</v>
      </c>
      <c r="B43" s="98"/>
      <c r="C43" s="98"/>
      <c r="D43" s="99">
        <f>SUM(D25:D42)</f>
        <v>2339352</v>
      </c>
      <c r="E43" s="100"/>
      <c r="F43" s="99"/>
      <c r="G43" s="98"/>
      <c r="H43" s="101"/>
      <c r="I43" s="102"/>
      <c r="J43" s="103"/>
      <c r="K43" s="103">
        <f>SUM(K25:K42)</f>
        <v>1771249.9999999998</v>
      </c>
      <c r="L43" s="104">
        <f>+D43-K43</f>
        <v>568102.00000000023</v>
      </c>
    </row>
    <row r="44" spans="1:15" ht="13.5" thickTop="1" x14ac:dyDescent="0.2">
      <c r="D44" s="61"/>
      <c r="E44" s="94"/>
      <c r="F44" s="61"/>
      <c r="J44" s="16"/>
      <c r="K44" s="16"/>
    </row>
    <row r="45" spans="1:15" x14ac:dyDescent="0.2">
      <c r="D45" s="61"/>
      <c r="E45" s="94"/>
      <c r="F45" s="61"/>
      <c r="J45" s="16"/>
      <c r="K45" s="16"/>
    </row>
    <row r="46" spans="1:15" x14ac:dyDescent="0.2">
      <c r="D46" s="61"/>
      <c r="E46" s="94"/>
      <c r="F46" s="61"/>
      <c r="G46" s="15"/>
      <c r="H46" s="16"/>
      <c r="J46" s="18"/>
    </row>
    <row r="47" spans="1:15" x14ac:dyDescent="0.2">
      <c r="D47" s="61"/>
      <c r="E47" s="94"/>
      <c r="F47" s="61"/>
      <c r="J47" s="16"/>
      <c r="K47" s="16"/>
    </row>
    <row r="48" spans="1:15" x14ac:dyDescent="0.2">
      <c r="D48" s="61"/>
      <c r="E48" s="94"/>
      <c r="F48" s="61"/>
      <c r="H48" s="77"/>
      <c r="I48" s="20"/>
      <c r="J48" s="16"/>
      <c r="K48" s="16"/>
    </row>
    <row r="49" spans="4:11" x14ac:dyDescent="0.2">
      <c r="D49" s="61"/>
      <c r="E49" s="94"/>
      <c r="F49" s="61"/>
      <c r="J49" s="16"/>
      <c r="K49" s="16"/>
    </row>
    <row r="50" spans="4:11" x14ac:dyDescent="0.2">
      <c r="D50" s="61"/>
      <c r="E50" s="94"/>
      <c r="F50" s="61"/>
      <c r="J50" s="16"/>
      <c r="K50" s="16"/>
    </row>
    <row r="51" spans="4:11" x14ac:dyDescent="0.2">
      <c r="D51" s="61"/>
      <c r="E51" s="94"/>
      <c r="F51" s="61"/>
      <c r="J51" s="16"/>
      <c r="K51" s="16"/>
    </row>
    <row r="52" spans="4:11" x14ac:dyDescent="0.2">
      <c r="D52" s="61"/>
      <c r="E52" s="94"/>
      <c r="F52" s="61"/>
      <c r="J52" s="16"/>
      <c r="K52" s="16"/>
    </row>
    <row r="53" spans="4:11" x14ac:dyDescent="0.2">
      <c r="D53" s="61"/>
      <c r="E53" s="94"/>
      <c r="F53" s="61"/>
      <c r="J53" s="16"/>
      <c r="K53" s="16"/>
    </row>
    <row r="54" spans="4:11" x14ac:dyDescent="0.2">
      <c r="D54" s="61"/>
      <c r="E54" s="94"/>
      <c r="F54" s="61"/>
      <c r="J54" s="16"/>
      <c r="K54" s="16"/>
    </row>
    <row r="55" spans="4:11" x14ac:dyDescent="0.2">
      <c r="D55" s="61"/>
      <c r="E55" s="94"/>
      <c r="F55" s="61"/>
      <c r="J55" s="16"/>
      <c r="K55" s="16"/>
    </row>
    <row r="56" spans="4:11" x14ac:dyDescent="0.2">
      <c r="D56" s="61"/>
      <c r="E56" s="94"/>
      <c r="F56" s="61"/>
      <c r="J56" s="16"/>
      <c r="K56" s="16"/>
    </row>
    <row r="57" spans="4:11" x14ac:dyDescent="0.2">
      <c r="D57" s="61"/>
      <c r="E57" s="94"/>
      <c r="F57" s="61"/>
      <c r="J57" s="16"/>
      <c r="K57" s="16"/>
    </row>
    <row r="58" spans="4:11" x14ac:dyDescent="0.2">
      <c r="D58" s="61"/>
      <c r="E58" s="94"/>
      <c r="F58" s="61"/>
      <c r="J58" s="16"/>
      <c r="K58" s="16"/>
    </row>
    <row r="59" spans="4:11" x14ac:dyDescent="0.2">
      <c r="D59" s="61"/>
      <c r="E59" s="94"/>
      <c r="F59" s="61"/>
      <c r="J59" s="16"/>
      <c r="K59" s="16"/>
    </row>
    <row r="60" spans="4:11" x14ac:dyDescent="0.2">
      <c r="D60" s="61"/>
      <c r="E60" s="94"/>
      <c r="F60" s="61"/>
      <c r="J60" s="16"/>
      <c r="K60" s="16"/>
    </row>
    <row r="61" spans="4:11" x14ac:dyDescent="0.2">
      <c r="D61" s="61"/>
      <c r="E61" s="94"/>
      <c r="F61" s="61"/>
      <c r="J61" s="16"/>
      <c r="K61" s="16"/>
    </row>
    <row r="62" spans="4:11" x14ac:dyDescent="0.2">
      <c r="D62" s="61"/>
      <c r="E62" s="94"/>
      <c r="F62" s="61"/>
      <c r="J62" s="16"/>
      <c r="K62" s="16"/>
    </row>
    <row r="63" spans="4:11" x14ac:dyDescent="0.2">
      <c r="D63" s="61"/>
      <c r="E63" s="94"/>
      <c r="F63" s="61"/>
      <c r="J63" s="16"/>
      <c r="K63" s="16"/>
    </row>
    <row r="64" spans="4:11" x14ac:dyDescent="0.2">
      <c r="D64" s="61"/>
      <c r="E64" s="94"/>
      <c r="F64" s="61"/>
      <c r="J64" s="16"/>
      <c r="K64" s="16"/>
    </row>
    <row r="65" spans="4:11" x14ac:dyDescent="0.2">
      <c r="D65" s="61"/>
      <c r="E65" s="94"/>
      <c r="F65" s="61"/>
      <c r="J65" s="16"/>
      <c r="K65" s="16"/>
    </row>
    <row r="66" spans="4:11" x14ac:dyDescent="0.2">
      <c r="D66" s="61"/>
      <c r="E66" s="94"/>
      <c r="F66" s="61"/>
      <c r="J66" s="16"/>
      <c r="K66" s="16"/>
    </row>
    <row r="67" spans="4:11" x14ac:dyDescent="0.2">
      <c r="D67" s="61"/>
      <c r="E67" s="94"/>
      <c r="F67" s="61"/>
      <c r="J67" s="16"/>
      <c r="K67" s="16"/>
    </row>
    <row r="68" spans="4:11" x14ac:dyDescent="0.2">
      <c r="D68" s="61"/>
      <c r="E68" s="94"/>
      <c r="F68" s="61"/>
      <c r="J68" s="16"/>
      <c r="K68" s="16"/>
    </row>
    <row r="69" spans="4:11" x14ac:dyDescent="0.2">
      <c r="D69" s="61"/>
      <c r="E69" s="94"/>
      <c r="F69" s="61"/>
      <c r="J69" s="16"/>
      <c r="K69" s="16"/>
    </row>
    <row r="70" spans="4:11" x14ac:dyDescent="0.2">
      <c r="D70" s="61"/>
      <c r="E70" s="94"/>
      <c r="F70" s="61"/>
      <c r="J70" s="16"/>
      <c r="K70" s="16"/>
    </row>
    <row r="71" spans="4:11" x14ac:dyDescent="0.2">
      <c r="D71" s="61"/>
      <c r="E71" s="94"/>
      <c r="F71" s="61"/>
      <c r="J71" s="16"/>
      <c r="K71" s="16"/>
    </row>
    <row r="72" spans="4:11" x14ac:dyDescent="0.2">
      <c r="D72" s="61"/>
      <c r="E72" s="94"/>
      <c r="F72" s="61"/>
      <c r="J72" s="16"/>
      <c r="K72" s="16"/>
    </row>
    <row r="73" spans="4:11" x14ac:dyDescent="0.2">
      <c r="D73" s="61"/>
      <c r="E73" s="94"/>
      <c r="F73" s="61"/>
      <c r="J73" s="16"/>
      <c r="K73" s="16"/>
    </row>
    <row r="74" spans="4:11" x14ac:dyDescent="0.2">
      <c r="D74" s="61"/>
      <c r="E74" s="94"/>
      <c r="F74" s="61"/>
      <c r="J74" s="16"/>
      <c r="K74" s="16"/>
    </row>
    <row r="75" spans="4:11" x14ac:dyDescent="0.2">
      <c r="D75" s="61"/>
      <c r="E75" s="94"/>
      <c r="F75" s="61"/>
      <c r="J75" s="16"/>
      <c r="K75" s="16"/>
    </row>
    <row r="76" spans="4:11" x14ac:dyDescent="0.2">
      <c r="D76" s="61"/>
      <c r="E76" s="94"/>
      <c r="F76" s="61"/>
      <c r="J76" s="16"/>
      <c r="K76" s="16"/>
    </row>
    <row r="77" spans="4:11" x14ac:dyDescent="0.2">
      <c r="D77" s="61"/>
      <c r="E77" s="94"/>
      <c r="F77" s="61"/>
      <c r="J77" s="16"/>
      <c r="K77" s="16"/>
    </row>
    <row r="78" spans="4:11" x14ac:dyDescent="0.2">
      <c r="D78" s="61"/>
      <c r="E78" s="94"/>
      <c r="F78" s="61"/>
      <c r="J78" s="16"/>
      <c r="K78" s="16"/>
    </row>
    <row r="79" spans="4:11" x14ac:dyDescent="0.2">
      <c r="D79" s="61"/>
      <c r="E79" s="94"/>
      <c r="F79" s="61"/>
      <c r="J79" s="16"/>
      <c r="K79" s="16"/>
    </row>
    <row r="80" spans="4:11" x14ac:dyDescent="0.2">
      <c r="D80" s="61"/>
      <c r="E80" s="94"/>
      <c r="F80" s="61"/>
      <c r="J80" s="16"/>
      <c r="K80" s="16"/>
    </row>
    <row r="81" spans="4:11" x14ac:dyDescent="0.2">
      <c r="D81" s="61"/>
      <c r="E81" s="94"/>
      <c r="F81" s="61"/>
      <c r="J81" s="16"/>
      <c r="K81" s="16"/>
    </row>
    <row r="82" spans="4:11" x14ac:dyDescent="0.2">
      <c r="D82" s="61"/>
      <c r="E82" s="94"/>
      <c r="F82" s="61"/>
      <c r="J82" s="16"/>
      <c r="K82" s="16"/>
    </row>
    <row r="83" spans="4:11" x14ac:dyDescent="0.2">
      <c r="D83" s="61"/>
      <c r="E83" s="94"/>
      <c r="F83" s="61"/>
      <c r="J83" s="16"/>
      <c r="K83" s="16"/>
    </row>
    <row r="84" spans="4:11" x14ac:dyDescent="0.2">
      <c r="D84" s="61"/>
      <c r="E84" s="94"/>
      <c r="F84" s="61"/>
      <c r="J84" s="16"/>
      <c r="K84" s="16"/>
    </row>
    <row r="85" spans="4:11" x14ac:dyDescent="0.2">
      <c r="D85" s="61"/>
      <c r="E85" s="94"/>
      <c r="F85" s="61"/>
      <c r="J85" s="16"/>
      <c r="K85" s="16"/>
    </row>
    <row r="86" spans="4:11" x14ac:dyDescent="0.2">
      <c r="D86" s="61"/>
      <c r="E86" s="94"/>
      <c r="F86" s="61"/>
      <c r="J86" s="16"/>
      <c r="K86" s="16"/>
    </row>
    <row r="87" spans="4:11" x14ac:dyDescent="0.2">
      <c r="D87" s="61"/>
      <c r="E87" s="94"/>
      <c r="F87" s="61"/>
      <c r="J87" s="16"/>
      <c r="K87" s="16"/>
    </row>
    <row r="88" spans="4:11" x14ac:dyDescent="0.2">
      <c r="D88" s="61"/>
      <c r="E88" s="94"/>
      <c r="F88" s="61"/>
      <c r="J88" s="16"/>
      <c r="K88" s="16"/>
    </row>
    <row r="89" spans="4:11" x14ac:dyDescent="0.2">
      <c r="D89" s="61"/>
      <c r="E89" s="94"/>
      <c r="F89" s="61"/>
      <c r="J89" s="16"/>
      <c r="K89" s="16"/>
    </row>
    <row r="90" spans="4:11" x14ac:dyDescent="0.2">
      <c r="D90" s="61"/>
      <c r="E90" s="94"/>
      <c r="F90" s="61"/>
      <c r="J90" s="16"/>
      <c r="K90" s="16"/>
    </row>
    <row r="91" spans="4:11" x14ac:dyDescent="0.2">
      <c r="D91" s="61"/>
      <c r="E91" s="94"/>
      <c r="F91" s="61"/>
      <c r="J91" s="16"/>
      <c r="K91" s="16"/>
    </row>
    <row r="92" spans="4:11" x14ac:dyDescent="0.2">
      <c r="D92" s="61"/>
      <c r="E92" s="94"/>
      <c r="F92" s="61"/>
      <c r="J92" s="16"/>
      <c r="K92" s="16"/>
    </row>
    <row r="93" spans="4:11" x14ac:dyDescent="0.2">
      <c r="D93" s="61"/>
      <c r="E93" s="94"/>
      <c r="F93" s="61"/>
      <c r="J93" s="16"/>
      <c r="K93" s="16"/>
    </row>
    <row r="94" spans="4:11" x14ac:dyDescent="0.2">
      <c r="D94" s="61"/>
      <c r="E94" s="94"/>
      <c r="F94" s="61"/>
      <c r="J94" s="16"/>
      <c r="K94" s="16"/>
    </row>
    <row r="95" spans="4:11" x14ac:dyDescent="0.2">
      <c r="D95" s="61"/>
      <c r="E95" s="94"/>
      <c r="F95" s="61"/>
      <c r="J95" s="16"/>
      <c r="K95" s="16"/>
    </row>
    <row r="96" spans="4:11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251" spans="4:11" x14ac:dyDescent="0.2">
      <c r="D1251" s="61"/>
      <c r="E1251" s="94"/>
      <c r="F1251" s="61"/>
      <c r="J1251" s="16"/>
      <c r="K1251" s="16"/>
    </row>
    <row r="1252" spans="4:11" x14ac:dyDescent="0.2">
      <c r="D1252" s="61"/>
      <c r="E1252" s="94"/>
      <c r="F1252" s="61"/>
      <c r="J1252" s="16"/>
      <c r="K1252" s="16"/>
    </row>
    <row r="1253" spans="4:11" x14ac:dyDescent="0.2">
      <c r="D1253" s="61"/>
      <c r="E1253" s="94"/>
      <c r="F1253" s="61"/>
      <c r="J1253" s="16"/>
      <c r="K1253" s="16"/>
    </row>
    <row r="1254" spans="4:11" x14ac:dyDescent="0.2">
      <c r="D1254" s="61"/>
      <c r="E1254" s="94"/>
      <c r="F1254" s="61"/>
      <c r="J1254" s="16"/>
      <c r="K1254" s="16"/>
    </row>
    <row r="1255" spans="4:11" x14ac:dyDescent="0.2">
      <c r="D1255" s="61"/>
      <c r="E1255" s="94"/>
      <c r="F1255" s="61"/>
      <c r="J1255" s="16"/>
      <c r="K1255" s="16"/>
    </row>
    <row r="1256" spans="4:11" x14ac:dyDescent="0.2">
      <c r="D1256" s="61"/>
      <c r="E1256" s="94"/>
      <c r="F1256" s="61"/>
      <c r="J1256" s="16"/>
      <c r="K1256" s="16"/>
    </row>
    <row r="1257" spans="4:11" x14ac:dyDescent="0.2">
      <c r="D1257" s="61"/>
      <c r="E1257" s="94"/>
      <c r="F1257" s="61"/>
      <c r="J1257" s="16"/>
      <c r="K1257" s="16"/>
    </row>
    <row r="1258" spans="4:11" x14ac:dyDescent="0.2">
      <c r="D1258" s="61"/>
      <c r="E1258" s="94"/>
      <c r="F1258" s="61"/>
      <c r="J1258" s="16"/>
      <c r="K1258" s="16"/>
    </row>
    <row r="1259" spans="4:11" x14ac:dyDescent="0.2">
      <c r="D1259" s="61"/>
      <c r="E1259" s="94"/>
      <c r="F1259" s="61"/>
      <c r="J1259" s="16"/>
      <c r="K1259" s="16"/>
    </row>
    <row r="1260" spans="4:11" x14ac:dyDescent="0.2">
      <c r="D1260" s="61"/>
      <c r="E1260" s="94"/>
      <c r="F1260" s="61"/>
      <c r="J1260" s="16"/>
      <c r="K1260" s="16"/>
    </row>
    <row r="1261" spans="4:11" x14ac:dyDescent="0.2">
      <c r="D1261" s="61"/>
      <c r="E1261" s="94"/>
      <c r="F1261" s="61"/>
      <c r="J1261" s="16"/>
      <c r="K1261" s="16"/>
    </row>
    <row r="1262" spans="4:11" x14ac:dyDescent="0.2">
      <c r="D1262" s="61"/>
      <c r="E1262" s="94"/>
      <c r="F1262" s="61"/>
      <c r="J1262" s="16"/>
      <c r="K1262" s="16"/>
    </row>
    <row r="1263" spans="4:11" x14ac:dyDescent="0.2">
      <c r="D1263" s="61"/>
      <c r="E1263" s="94"/>
      <c r="F1263" s="61"/>
      <c r="J1263" s="16"/>
      <c r="K1263" s="16"/>
    </row>
    <row r="1264" spans="4:11" x14ac:dyDescent="0.2">
      <c r="D1264" s="61"/>
      <c r="E1264" s="94"/>
      <c r="F1264" s="61"/>
      <c r="J1264" s="16"/>
      <c r="K1264" s="16"/>
    </row>
    <row r="1265" spans="4:11" x14ac:dyDescent="0.2">
      <c r="D1265" s="61"/>
      <c r="E1265" s="94"/>
      <c r="F1265" s="61"/>
      <c r="J1265" s="16"/>
      <c r="K1265" s="16"/>
    </row>
    <row r="1266" spans="4:11" x14ac:dyDescent="0.2">
      <c r="D1266" s="61"/>
      <c r="E1266" s="94"/>
      <c r="F1266" s="61"/>
      <c r="J1266" s="16"/>
      <c r="K1266" s="16"/>
    </row>
    <row r="1267" spans="4:11" x14ac:dyDescent="0.2">
      <c r="D1267" s="61"/>
      <c r="E1267" s="94"/>
      <c r="F1267" s="61"/>
      <c r="J1267" s="16"/>
      <c r="K1267" s="16"/>
    </row>
    <row r="1268" spans="4:11" x14ac:dyDescent="0.2">
      <c r="D1268" s="61"/>
      <c r="E1268" s="94"/>
      <c r="F1268" s="61"/>
      <c r="J1268" s="16"/>
      <c r="K1268" s="16"/>
    </row>
    <row r="1269" spans="4:11" x14ac:dyDescent="0.2">
      <c r="D1269" s="61"/>
      <c r="E1269" s="94"/>
      <c r="F1269" s="61"/>
      <c r="J1269" s="16"/>
      <c r="K1269" s="16"/>
    </row>
    <row r="1270" spans="4:11" x14ac:dyDescent="0.2">
      <c r="D1270" s="61"/>
      <c r="E1270" s="94"/>
      <c r="F1270" s="61"/>
      <c r="J1270" s="16"/>
      <c r="K1270" s="16"/>
    </row>
    <row r="1271" spans="4:11" x14ac:dyDescent="0.2">
      <c r="D1271" s="61"/>
      <c r="E1271" s="94"/>
      <c r="F1271" s="61"/>
      <c r="J1271" s="16"/>
      <c r="K1271" s="16"/>
    </row>
    <row r="1272" spans="4:11" x14ac:dyDescent="0.2">
      <c r="D1272" s="61"/>
      <c r="E1272" s="94"/>
      <c r="F1272" s="61"/>
      <c r="J1272" s="16"/>
      <c r="K1272" s="16"/>
    </row>
    <row r="1273" spans="4:11" x14ac:dyDescent="0.2">
      <c r="D1273" s="61"/>
      <c r="E1273" s="94"/>
      <c r="F1273" s="61"/>
      <c r="J1273" s="16"/>
      <c r="K1273" s="16"/>
    </row>
    <row r="1274" spans="4:11" x14ac:dyDescent="0.2">
      <c r="D1274" s="61"/>
      <c r="E1274" s="94"/>
      <c r="F1274" s="61"/>
      <c r="J1274" s="16"/>
      <c r="K1274" s="16"/>
    </row>
    <row r="1275" spans="4:11" x14ac:dyDescent="0.2">
      <c r="D1275" s="61"/>
      <c r="E1275" s="94"/>
      <c r="F1275" s="61"/>
      <c r="J1275" s="16"/>
      <c r="K1275" s="16"/>
    </row>
    <row r="1276" spans="4:11" x14ac:dyDescent="0.2">
      <c r="D1276" s="61"/>
      <c r="E1276" s="94"/>
      <c r="F1276" s="61"/>
      <c r="J1276" s="16"/>
      <c r="K1276" s="16"/>
    </row>
    <row r="1277" spans="4:11" x14ac:dyDescent="0.2">
      <c r="D1277" s="61"/>
      <c r="E1277" s="94"/>
      <c r="F1277" s="61"/>
      <c r="J1277" s="16"/>
      <c r="K1277" s="16"/>
    </row>
    <row r="1278" spans="4:11" x14ac:dyDescent="0.2">
      <c r="D1278" s="61"/>
      <c r="E1278" s="94"/>
      <c r="F1278" s="61"/>
      <c r="J1278" s="16"/>
      <c r="K1278" s="16"/>
    </row>
    <row r="1279" spans="4:11" x14ac:dyDescent="0.2">
      <c r="D1279" s="61"/>
      <c r="E1279" s="94"/>
      <c r="F1279" s="61"/>
      <c r="J1279" s="16"/>
      <c r="K1279" s="16"/>
    </row>
    <row r="1280" spans="4:11" x14ac:dyDescent="0.2">
      <c r="D1280" s="61"/>
      <c r="E1280" s="94"/>
      <c r="F1280" s="61"/>
      <c r="J1280" s="16"/>
      <c r="K1280" s="16"/>
    </row>
    <row r="1281" spans="4:11" x14ac:dyDescent="0.2">
      <c r="D1281" s="61"/>
      <c r="E1281" s="94"/>
      <c r="F1281" s="61"/>
      <c r="J1281" s="16"/>
      <c r="K1281" s="16"/>
    </row>
    <row r="1046804" spans="9:11" s="18" customFormat="1" x14ac:dyDescent="0.2">
      <c r="I1046804" s="20"/>
      <c r="K1046804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15" type="noConversion"/>
  <pageMargins left="0.75" right="0.75" top="1" bottom="1" header="0.5" footer="0.5"/>
  <pageSetup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2:N1046855"/>
  <sheetViews>
    <sheetView topLeftCell="C1" zoomScale="120" zoomScaleNormal="120" workbookViewId="0">
      <pane ySplit="2" topLeftCell="A43" activePane="bottomLeft" state="frozen"/>
      <selection pane="bottomLeft" activeCell="K91" sqref="K91"/>
    </sheetView>
  </sheetViews>
  <sheetFormatPr defaultColWidth="8.85546875" defaultRowHeight="12.75" x14ac:dyDescent="0.2"/>
  <cols>
    <col min="1" max="1" width="53.28515625" style="18" customWidth="1"/>
    <col min="2" max="2" width="17.42578125" style="18" customWidth="1"/>
    <col min="3" max="3" width="30.85546875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2" style="77" bestFit="1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4" width="10.5703125" style="78" bestFit="1" customWidth="1"/>
    <col min="15" max="15" width="8.85546875" style="18"/>
    <col min="16" max="16" width="9.5703125" style="18" bestFit="1" customWidth="1"/>
    <col min="17" max="16384" width="8.85546875" style="18"/>
  </cols>
  <sheetData>
    <row r="2" spans="1:14" x14ac:dyDescent="0.2">
      <c r="A2" s="74" t="s">
        <v>0</v>
      </c>
    </row>
    <row r="3" spans="1:14" ht="13.5" thickBot="1" x14ac:dyDescent="0.25"/>
    <row r="4" spans="1:14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4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4" ht="13.5" thickTop="1" x14ac:dyDescent="0.2">
      <c r="D6" s="61"/>
      <c r="E6" s="94"/>
      <c r="F6" s="61"/>
      <c r="J6" s="16"/>
      <c r="K6" s="16"/>
    </row>
    <row r="7" spans="1:14" ht="12.75" customHeight="1" x14ac:dyDescent="0.2">
      <c r="A7" s="95" t="s">
        <v>175</v>
      </c>
      <c r="B7" s="15"/>
      <c r="C7" s="15"/>
      <c r="D7" s="96"/>
      <c r="E7" s="97"/>
      <c r="F7" s="95"/>
      <c r="J7" s="16"/>
      <c r="K7" s="16"/>
    </row>
    <row r="8" spans="1:14" ht="12.75" customHeight="1" x14ac:dyDescent="0.2">
      <c r="A8" s="15" t="s">
        <v>32</v>
      </c>
      <c r="C8" s="15" t="s">
        <v>176</v>
      </c>
      <c r="D8" s="61">
        <v>88695000</v>
      </c>
      <c r="E8" s="97">
        <v>23</v>
      </c>
      <c r="F8" s="61"/>
      <c r="G8" s="18" t="s">
        <v>427</v>
      </c>
      <c r="H8" s="71" t="s">
        <v>428</v>
      </c>
      <c r="I8" s="76">
        <v>44896</v>
      </c>
      <c r="J8" s="16" t="s">
        <v>429</v>
      </c>
      <c r="K8" s="16">
        <v>3838625.46</v>
      </c>
      <c r="M8" s="18">
        <v>11277745</v>
      </c>
      <c r="N8" s="57">
        <v>44910</v>
      </c>
    </row>
    <row r="9" spans="1:14" ht="12.75" customHeight="1" x14ac:dyDescent="0.2">
      <c r="A9" s="15" t="s">
        <v>32</v>
      </c>
      <c r="C9" s="15"/>
      <c r="D9" s="61"/>
      <c r="E9" s="97">
        <v>23</v>
      </c>
      <c r="F9" s="61"/>
      <c r="G9" s="18" t="s">
        <v>427</v>
      </c>
      <c r="H9" s="17" t="s">
        <v>430</v>
      </c>
      <c r="I9" s="76">
        <v>44915</v>
      </c>
      <c r="J9" s="21" t="s">
        <v>431</v>
      </c>
      <c r="K9" s="16">
        <v>6690990</v>
      </c>
      <c r="M9" s="18">
        <v>11357017</v>
      </c>
      <c r="N9" s="57">
        <v>44943</v>
      </c>
    </row>
    <row r="10" spans="1:14" ht="12.75" customHeight="1" x14ac:dyDescent="0.2">
      <c r="A10" s="15" t="s">
        <v>32</v>
      </c>
      <c r="C10" s="15"/>
      <c r="D10" s="61"/>
      <c r="E10" s="97">
        <v>23</v>
      </c>
      <c r="F10" s="61"/>
      <c r="G10" s="18" t="s">
        <v>432</v>
      </c>
      <c r="H10" s="17" t="s">
        <v>433</v>
      </c>
      <c r="I10" s="76">
        <v>44959</v>
      </c>
      <c r="J10" s="21" t="s">
        <v>434</v>
      </c>
      <c r="K10" s="16">
        <v>45653.88</v>
      </c>
      <c r="M10" s="18">
        <v>11501126</v>
      </c>
      <c r="N10" s="57">
        <v>44978</v>
      </c>
    </row>
    <row r="11" spans="1:14" ht="12.75" customHeight="1" x14ac:dyDescent="0.2">
      <c r="A11" s="15" t="s">
        <v>32</v>
      </c>
      <c r="C11" s="15"/>
      <c r="D11" s="61"/>
      <c r="E11" s="97">
        <v>23</v>
      </c>
      <c r="F11" s="61"/>
      <c r="G11" s="18" t="s">
        <v>427</v>
      </c>
      <c r="H11" s="17" t="s">
        <v>435</v>
      </c>
      <c r="I11" s="76">
        <v>44966</v>
      </c>
      <c r="J11" s="21" t="s">
        <v>436</v>
      </c>
      <c r="K11" s="16">
        <v>6633566</v>
      </c>
      <c r="M11" s="18">
        <v>11501175</v>
      </c>
      <c r="N11" s="57">
        <v>44978</v>
      </c>
    </row>
    <row r="12" spans="1:14" ht="12.75" customHeight="1" x14ac:dyDescent="0.2">
      <c r="A12" s="15" t="s">
        <v>32</v>
      </c>
      <c r="C12" s="15"/>
      <c r="D12" s="61"/>
      <c r="E12" s="97">
        <v>23</v>
      </c>
      <c r="F12" s="61"/>
      <c r="G12" s="18" t="s">
        <v>427</v>
      </c>
      <c r="H12" s="17" t="s">
        <v>437</v>
      </c>
      <c r="I12" s="76">
        <v>44976</v>
      </c>
      <c r="J12" s="21" t="s">
        <v>438</v>
      </c>
      <c r="K12" s="16">
        <v>6265259</v>
      </c>
      <c r="M12" s="18">
        <v>11632576</v>
      </c>
      <c r="N12" s="57">
        <v>45014</v>
      </c>
    </row>
    <row r="13" spans="1:14" ht="12.75" customHeight="1" x14ac:dyDescent="0.2">
      <c r="A13" s="15" t="s">
        <v>32</v>
      </c>
      <c r="C13" s="15"/>
      <c r="D13" s="61"/>
      <c r="E13" s="97">
        <v>23</v>
      </c>
      <c r="F13" s="61"/>
      <c r="G13" s="18" t="s">
        <v>427</v>
      </c>
      <c r="H13" s="17" t="s">
        <v>439</v>
      </c>
      <c r="I13" s="76">
        <v>45009</v>
      </c>
      <c r="J13" s="21" t="s">
        <v>440</v>
      </c>
      <c r="K13" s="16">
        <v>6566765</v>
      </c>
      <c r="M13" s="18">
        <v>11764733</v>
      </c>
      <c r="N13" s="57">
        <v>45044</v>
      </c>
    </row>
    <row r="14" spans="1:14" ht="12.75" customHeight="1" x14ac:dyDescent="0.2">
      <c r="A14" s="15" t="s">
        <v>32</v>
      </c>
      <c r="C14" s="15"/>
      <c r="D14" s="61"/>
      <c r="E14" s="97">
        <v>23</v>
      </c>
      <c r="F14" s="61"/>
      <c r="G14" s="18" t="s">
        <v>432</v>
      </c>
      <c r="H14" s="17" t="s">
        <v>441</v>
      </c>
      <c r="I14" s="76">
        <v>45009</v>
      </c>
      <c r="J14" s="21" t="s">
        <v>440</v>
      </c>
      <c r="K14" s="16">
        <v>228568.1</v>
      </c>
      <c r="M14" s="18">
        <v>11764733</v>
      </c>
      <c r="N14" s="57">
        <v>45044</v>
      </c>
    </row>
    <row r="15" spans="1:14" ht="12.75" customHeight="1" x14ac:dyDescent="0.2">
      <c r="A15" s="15" t="s">
        <v>32</v>
      </c>
      <c r="C15" s="15"/>
      <c r="D15" s="61"/>
      <c r="E15" s="97">
        <v>23</v>
      </c>
      <c r="F15" s="61"/>
      <c r="G15" s="18" t="s">
        <v>427</v>
      </c>
      <c r="H15" s="17" t="s">
        <v>442</v>
      </c>
      <c r="I15" s="76">
        <v>45030</v>
      </c>
      <c r="J15" s="21" t="s">
        <v>443</v>
      </c>
      <c r="K15" s="16">
        <v>7611556</v>
      </c>
      <c r="M15" s="18">
        <v>11764733</v>
      </c>
      <c r="N15" s="57">
        <v>45044</v>
      </c>
    </row>
    <row r="16" spans="1:14" ht="12.75" customHeight="1" x14ac:dyDescent="0.2">
      <c r="A16" s="15" t="s">
        <v>32</v>
      </c>
      <c r="C16" s="15"/>
      <c r="D16" s="61"/>
      <c r="E16" s="97">
        <v>23</v>
      </c>
      <c r="F16" s="61"/>
      <c r="G16" s="18" t="s">
        <v>427</v>
      </c>
      <c r="H16" s="17" t="s">
        <v>444</v>
      </c>
      <c r="I16" s="76">
        <v>45070</v>
      </c>
      <c r="J16" s="118" t="s">
        <v>445</v>
      </c>
      <c r="K16" s="105">
        <v>8360490</v>
      </c>
      <c r="M16" s="18">
        <v>12061526</v>
      </c>
      <c r="N16" s="78">
        <v>45120</v>
      </c>
    </row>
    <row r="17" spans="1:14" ht="12.75" customHeight="1" x14ac:dyDescent="0.2">
      <c r="A17" s="15" t="s">
        <v>32</v>
      </c>
      <c r="C17" s="15"/>
      <c r="D17" s="61"/>
      <c r="E17" s="97">
        <v>23</v>
      </c>
      <c r="F17" s="61"/>
      <c r="G17" s="18" t="s">
        <v>432</v>
      </c>
      <c r="H17" s="17" t="s">
        <v>446</v>
      </c>
      <c r="I17" s="76">
        <v>45079</v>
      </c>
      <c r="J17" s="118" t="s">
        <v>447</v>
      </c>
      <c r="K17" s="105">
        <v>11046.32</v>
      </c>
      <c r="M17" s="18">
        <v>12061496</v>
      </c>
      <c r="N17" s="78">
        <v>45120</v>
      </c>
    </row>
    <row r="18" spans="1:14" ht="12.75" customHeight="1" x14ac:dyDescent="0.2">
      <c r="A18" s="15" t="s">
        <v>32</v>
      </c>
      <c r="C18" s="15"/>
      <c r="D18" s="61"/>
      <c r="E18" s="97">
        <v>23</v>
      </c>
      <c r="F18" s="61"/>
      <c r="G18" s="15" t="s">
        <v>427</v>
      </c>
      <c r="H18" s="17" t="s">
        <v>448</v>
      </c>
      <c r="I18" s="76">
        <v>45105</v>
      </c>
      <c r="J18" s="118" t="s">
        <v>449</v>
      </c>
      <c r="K18" s="105">
        <v>6789159</v>
      </c>
      <c r="M18" s="18">
        <v>12141238</v>
      </c>
      <c r="N18" s="57">
        <v>45141</v>
      </c>
    </row>
    <row r="19" spans="1:14" ht="12.75" customHeight="1" x14ac:dyDescent="0.2">
      <c r="A19" s="15" t="s">
        <v>32</v>
      </c>
      <c r="C19" s="15"/>
      <c r="D19" s="61"/>
      <c r="E19" s="97">
        <v>23</v>
      </c>
      <c r="F19" s="61"/>
      <c r="G19" s="18" t="s">
        <v>432</v>
      </c>
      <c r="H19" s="17" t="s">
        <v>450</v>
      </c>
      <c r="I19" s="76">
        <v>45105</v>
      </c>
      <c r="J19" s="118" t="s">
        <v>449</v>
      </c>
      <c r="K19" s="105">
        <v>12562.2</v>
      </c>
      <c r="M19" s="18">
        <v>12141238</v>
      </c>
      <c r="N19" s="57">
        <v>45141</v>
      </c>
    </row>
    <row r="20" spans="1:14" ht="12.75" customHeight="1" x14ac:dyDescent="0.2">
      <c r="A20" s="15" t="s">
        <v>32</v>
      </c>
      <c r="C20" s="15"/>
      <c r="D20" s="61"/>
      <c r="E20" s="97">
        <v>23</v>
      </c>
      <c r="F20" s="61"/>
      <c r="G20" s="18" t="s">
        <v>432</v>
      </c>
      <c r="H20" s="17" t="s">
        <v>451</v>
      </c>
      <c r="I20" s="76">
        <v>45121</v>
      </c>
      <c r="J20" s="21" t="s">
        <v>452</v>
      </c>
      <c r="K20" s="16">
        <v>53164</v>
      </c>
      <c r="M20">
        <v>12255980</v>
      </c>
      <c r="N20" s="123">
        <v>45168</v>
      </c>
    </row>
    <row r="21" spans="1:14" ht="12.75" customHeight="1" x14ac:dyDescent="0.2">
      <c r="A21" s="15" t="s">
        <v>32</v>
      </c>
      <c r="C21" s="15"/>
      <c r="D21" s="61"/>
      <c r="E21" s="97">
        <v>23</v>
      </c>
      <c r="F21" s="61"/>
      <c r="G21" s="18" t="s">
        <v>432</v>
      </c>
      <c r="H21" s="17" t="s">
        <v>453</v>
      </c>
      <c r="I21" s="76">
        <v>45139</v>
      </c>
      <c r="J21" s="21" t="s">
        <v>454</v>
      </c>
      <c r="K21" s="16">
        <v>539257.80000000005</v>
      </c>
      <c r="M21">
        <v>12255980</v>
      </c>
      <c r="N21" s="123">
        <v>45168</v>
      </c>
    </row>
    <row r="22" spans="1:14" ht="12.75" customHeight="1" x14ac:dyDescent="0.2">
      <c r="A22" s="15" t="s">
        <v>32</v>
      </c>
      <c r="C22" s="15"/>
      <c r="D22" s="61"/>
      <c r="E22" s="97">
        <v>23</v>
      </c>
      <c r="F22" s="61"/>
      <c r="G22" s="15" t="s">
        <v>427</v>
      </c>
      <c r="H22" s="17" t="s">
        <v>455</v>
      </c>
      <c r="I22" s="76">
        <v>45153</v>
      </c>
      <c r="J22" s="21" t="s">
        <v>456</v>
      </c>
      <c r="K22" s="16">
        <v>5499846</v>
      </c>
      <c r="M22">
        <v>12255980</v>
      </c>
      <c r="N22" s="123">
        <v>45168</v>
      </c>
    </row>
    <row r="23" spans="1:14" ht="12.75" customHeight="1" x14ac:dyDescent="0.2">
      <c r="A23" s="15" t="s">
        <v>32</v>
      </c>
      <c r="C23" s="15"/>
      <c r="D23" s="61"/>
      <c r="E23" s="97">
        <v>23</v>
      </c>
      <c r="F23" s="61"/>
      <c r="G23" s="15" t="s">
        <v>427</v>
      </c>
      <c r="H23" s="17" t="s">
        <v>457</v>
      </c>
      <c r="I23" s="76">
        <v>45160</v>
      </c>
      <c r="J23" s="21" t="s">
        <v>458</v>
      </c>
      <c r="K23" s="16">
        <v>6685416</v>
      </c>
      <c r="M23">
        <v>12333315</v>
      </c>
      <c r="N23" s="123">
        <v>45188</v>
      </c>
    </row>
    <row r="24" spans="1:14" ht="12.75" customHeight="1" x14ac:dyDescent="0.2">
      <c r="A24" s="15" t="s">
        <v>32</v>
      </c>
      <c r="C24" s="15"/>
      <c r="D24" s="61"/>
      <c r="E24" s="97">
        <v>23</v>
      </c>
      <c r="F24" s="61"/>
      <c r="G24" s="15" t="s">
        <v>427</v>
      </c>
      <c r="H24" s="17" t="s">
        <v>459</v>
      </c>
      <c r="I24" s="76">
        <v>45212</v>
      </c>
      <c r="J24" s="21" t="s">
        <v>460</v>
      </c>
      <c r="K24" s="16">
        <v>5350381</v>
      </c>
      <c r="M24">
        <v>12720493</v>
      </c>
      <c r="N24" s="123">
        <v>45279</v>
      </c>
    </row>
    <row r="25" spans="1:14" ht="12.75" customHeight="1" x14ac:dyDescent="0.2">
      <c r="A25" s="15" t="s">
        <v>32</v>
      </c>
      <c r="C25" s="15"/>
      <c r="D25" s="61"/>
      <c r="E25" s="97">
        <v>23</v>
      </c>
      <c r="F25" s="61"/>
      <c r="G25" s="15" t="s">
        <v>680</v>
      </c>
      <c r="H25" s="17" t="s">
        <v>682</v>
      </c>
      <c r="I25" s="76">
        <v>45250</v>
      </c>
      <c r="J25" s="21" t="s">
        <v>681</v>
      </c>
      <c r="K25" s="16">
        <v>30000</v>
      </c>
      <c r="M25">
        <v>12720493</v>
      </c>
      <c r="N25" s="123">
        <v>45279</v>
      </c>
    </row>
    <row r="26" spans="1:14" ht="12.75" customHeight="1" x14ac:dyDescent="0.2">
      <c r="A26" s="15" t="s">
        <v>32</v>
      </c>
      <c r="C26" s="15"/>
      <c r="D26" s="61"/>
      <c r="E26" s="97">
        <v>23</v>
      </c>
      <c r="F26" s="61"/>
      <c r="G26" s="15" t="s">
        <v>684</v>
      </c>
      <c r="H26" s="17">
        <v>1174</v>
      </c>
      <c r="I26" s="76">
        <v>45250</v>
      </c>
      <c r="J26" s="21" t="s">
        <v>681</v>
      </c>
      <c r="K26" s="16">
        <v>56050</v>
      </c>
      <c r="M26">
        <v>12720493</v>
      </c>
      <c r="N26" s="123">
        <v>45279</v>
      </c>
    </row>
    <row r="27" spans="1:14" ht="12.75" customHeight="1" x14ac:dyDescent="0.2">
      <c r="A27" s="15" t="s">
        <v>32</v>
      </c>
      <c r="C27" s="15"/>
      <c r="D27" s="61"/>
      <c r="E27" s="97">
        <v>23</v>
      </c>
      <c r="F27" s="61"/>
      <c r="G27" s="15" t="s">
        <v>427</v>
      </c>
      <c r="H27" s="17" t="s">
        <v>696</v>
      </c>
      <c r="I27" s="76">
        <v>45251</v>
      </c>
      <c r="J27" s="21" t="s">
        <v>697</v>
      </c>
      <c r="K27" s="16">
        <v>5195050.0599999996</v>
      </c>
      <c r="M27">
        <v>12720493</v>
      </c>
      <c r="N27" s="123">
        <v>45279</v>
      </c>
    </row>
    <row r="28" spans="1:14" ht="12.75" customHeight="1" x14ac:dyDescent="0.2">
      <c r="A28" s="15" t="s">
        <v>32</v>
      </c>
      <c r="C28" s="15"/>
      <c r="D28" s="61"/>
      <c r="E28" s="97">
        <v>23</v>
      </c>
      <c r="F28" s="61"/>
      <c r="G28" s="15" t="s">
        <v>427</v>
      </c>
      <c r="H28" s="17" t="s">
        <v>712</v>
      </c>
      <c r="I28" s="76">
        <v>45271</v>
      </c>
      <c r="J28" s="21" t="s">
        <v>711</v>
      </c>
      <c r="K28" s="16">
        <v>435403.53</v>
      </c>
      <c r="M28">
        <v>12720493</v>
      </c>
      <c r="N28" s="123">
        <v>45279</v>
      </c>
    </row>
    <row r="29" spans="1:14" ht="12.75" customHeight="1" x14ac:dyDescent="0.2">
      <c r="A29" s="15" t="s">
        <v>32</v>
      </c>
      <c r="C29" s="15"/>
      <c r="D29" s="61"/>
      <c r="E29" s="97">
        <v>23</v>
      </c>
      <c r="F29" s="61"/>
      <c r="G29" s="15" t="s">
        <v>427</v>
      </c>
      <c r="H29" s="17" t="s">
        <v>751</v>
      </c>
      <c r="I29" s="76">
        <v>45303</v>
      </c>
      <c r="J29" s="21" t="s">
        <v>752</v>
      </c>
      <c r="K29" s="16">
        <v>4055866</v>
      </c>
      <c r="M29">
        <v>13026288</v>
      </c>
      <c r="N29" s="123">
        <v>45362</v>
      </c>
    </row>
    <row r="30" spans="1:14" ht="12.75" customHeight="1" x14ac:dyDescent="0.2">
      <c r="A30" s="15" t="s">
        <v>32</v>
      </c>
      <c r="C30" s="15"/>
      <c r="D30" s="61"/>
      <c r="E30" s="97">
        <v>23</v>
      </c>
      <c r="F30" s="61"/>
      <c r="G30" s="15" t="s">
        <v>427</v>
      </c>
      <c r="H30" s="17" t="s">
        <v>794</v>
      </c>
      <c r="I30" s="76">
        <v>45341</v>
      </c>
      <c r="J30" s="21" t="s">
        <v>795</v>
      </c>
      <c r="K30" s="16">
        <v>2999938</v>
      </c>
      <c r="M30">
        <v>13026288</v>
      </c>
      <c r="N30" s="123">
        <v>45362</v>
      </c>
    </row>
    <row r="31" spans="1:14" ht="12.75" customHeight="1" x14ac:dyDescent="0.2">
      <c r="A31" s="15" t="s">
        <v>32</v>
      </c>
      <c r="C31" s="15"/>
      <c r="D31" s="61"/>
      <c r="E31" s="97">
        <v>23</v>
      </c>
      <c r="F31" s="61"/>
      <c r="G31" s="15" t="s">
        <v>427</v>
      </c>
      <c r="H31" s="17" t="s">
        <v>840</v>
      </c>
      <c r="I31" s="76">
        <v>45378</v>
      </c>
      <c r="J31" s="21" t="s">
        <v>839</v>
      </c>
      <c r="K31" s="16">
        <v>3947157.44</v>
      </c>
      <c r="M31">
        <v>13205497</v>
      </c>
      <c r="N31" s="123">
        <v>45406</v>
      </c>
    </row>
    <row r="32" spans="1:14" ht="12.75" customHeight="1" x14ac:dyDescent="0.2">
      <c r="A32" s="15" t="s">
        <v>32</v>
      </c>
      <c r="C32" s="15"/>
      <c r="D32" s="61"/>
      <c r="E32" s="97">
        <v>23</v>
      </c>
      <c r="F32" s="61"/>
      <c r="G32" s="15" t="s">
        <v>846</v>
      </c>
      <c r="H32" s="17">
        <v>126572</v>
      </c>
      <c r="I32" s="76">
        <v>45378</v>
      </c>
      <c r="J32" s="21" t="s">
        <v>844</v>
      </c>
      <c r="K32" s="16">
        <v>66815.7</v>
      </c>
      <c r="M32">
        <v>13272938</v>
      </c>
      <c r="N32" s="123">
        <v>45420</v>
      </c>
    </row>
    <row r="33" spans="1:14" ht="12.75" customHeight="1" x14ac:dyDescent="0.25">
      <c r="A33" s="15" t="s">
        <v>32</v>
      </c>
      <c r="C33" s="15"/>
      <c r="D33" s="61"/>
      <c r="E33" s="97">
        <v>23</v>
      </c>
      <c r="F33" s="61"/>
      <c r="G33" s="15" t="s">
        <v>923</v>
      </c>
      <c r="H33" s="17" t="s">
        <v>924</v>
      </c>
      <c r="I33" s="76">
        <v>45457</v>
      </c>
      <c r="J33" s="21" t="s">
        <v>925</v>
      </c>
      <c r="K33" s="200">
        <v>113300.79</v>
      </c>
      <c r="M33" s="128">
        <v>13433358</v>
      </c>
      <c r="N33" s="123">
        <v>45460</v>
      </c>
    </row>
    <row r="34" spans="1:14" ht="12.75" customHeight="1" x14ac:dyDescent="0.25">
      <c r="A34" s="15" t="s">
        <v>32</v>
      </c>
      <c r="C34" s="15"/>
      <c r="D34" s="61"/>
      <c r="E34" s="97">
        <v>23</v>
      </c>
      <c r="F34" s="61"/>
      <c r="G34" s="15" t="s">
        <v>923</v>
      </c>
      <c r="H34" s="17" t="s">
        <v>926</v>
      </c>
      <c r="I34" s="76">
        <v>45457</v>
      </c>
      <c r="J34" s="21" t="s">
        <v>925</v>
      </c>
      <c r="K34" s="200">
        <v>56011.27</v>
      </c>
      <c r="M34" s="128">
        <v>13433358</v>
      </c>
      <c r="N34" s="123">
        <v>45460</v>
      </c>
    </row>
    <row r="35" spans="1:14" ht="12.75" customHeight="1" x14ac:dyDescent="0.2">
      <c r="A35" s="15" t="s">
        <v>32</v>
      </c>
      <c r="C35" s="15"/>
      <c r="D35" s="61"/>
      <c r="E35" s="97">
        <v>23</v>
      </c>
      <c r="F35" s="61"/>
      <c r="G35" s="15" t="s">
        <v>684</v>
      </c>
      <c r="H35" s="17">
        <v>1201</v>
      </c>
      <c r="I35" s="76">
        <v>45495</v>
      </c>
      <c r="J35" s="21" t="s">
        <v>938</v>
      </c>
      <c r="K35" s="16">
        <v>28321.439999999999</v>
      </c>
      <c r="M35">
        <v>13570640</v>
      </c>
      <c r="N35" s="123">
        <v>45498</v>
      </c>
    </row>
    <row r="36" spans="1:14" ht="12.75" customHeight="1" x14ac:dyDescent="0.2">
      <c r="A36" s="15" t="s">
        <v>32</v>
      </c>
      <c r="C36" s="15"/>
      <c r="D36" s="61"/>
      <c r="E36" s="97">
        <v>23</v>
      </c>
      <c r="F36" s="61"/>
      <c r="G36" s="15" t="s">
        <v>923</v>
      </c>
      <c r="H36" s="17" t="s">
        <v>939</v>
      </c>
      <c r="I36" s="76">
        <v>45495</v>
      </c>
      <c r="J36" s="21" t="s">
        <v>938</v>
      </c>
      <c r="K36" s="200">
        <v>103155.38</v>
      </c>
      <c r="M36">
        <v>13570640</v>
      </c>
      <c r="N36" s="123">
        <v>45498</v>
      </c>
    </row>
    <row r="37" spans="1:14" ht="12.75" customHeight="1" x14ac:dyDescent="0.2">
      <c r="A37" s="15" t="s">
        <v>32</v>
      </c>
      <c r="C37" s="15"/>
      <c r="D37" s="61"/>
      <c r="E37" s="97">
        <v>23</v>
      </c>
      <c r="F37" s="61"/>
      <c r="G37" s="15" t="s">
        <v>684</v>
      </c>
      <c r="H37" s="17">
        <v>1215</v>
      </c>
      <c r="I37" s="76">
        <v>45616</v>
      </c>
      <c r="J37" s="21" t="s">
        <v>1014</v>
      </c>
      <c r="K37" s="21">
        <v>71678.559999999998</v>
      </c>
      <c r="M37" t="s">
        <v>1042</v>
      </c>
      <c r="N37" s="123">
        <v>45635</v>
      </c>
    </row>
    <row r="38" spans="1:14" ht="12.75" customHeight="1" x14ac:dyDescent="0.2">
      <c r="A38" s="15" t="s">
        <v>32</v>
      </c>
      <c r="C38" s="15"/>
      <c r="D38" s="61"/>
      <c r="E38" s="97">
        <v>23</v>
      </c>
      <c r="F38" s="61"/>
      <c r="G38" s="15" t="s">
        <v>846</v>
      </c>
      <c r="H38" s="17">
        <v>134602</v>
      </c>
      <c r="I38" s="76">
        <v>45706</v>
      </c>
      <c r="J38" s="21" t="s">
        <v>1104</v>
      </c>
      <c r="K38" s="21">
        <v>248.73</v>
      </c>
      <c r="M38" t="s">
        <v>1130</v>
      </c>
      <c r="N38" s="123">
        <v>45709</v>
      </c>
    </row>
    <row r="39" spans="1:14" ht="12.75" customHeight="1" x14ac:dyDescent="0.25">
      <c r="A39" s="15" t="s">
        <v>32</v>
      </c>
      <c r="C39" s="15"/>
      <c r="D39" s="61"/>
      <c r="E39" s="97">
        <v>23</v>
      </c>
      <c r="F39" s="61"/>
      <c r="G39" s="15" t="s">
        <v>1120</v>
      </c>
      <c r="H39" s="17"/>
      <c r="I39" s="76">
        <v>45712</v>
      </c>
      <c r="J39" s="21" t="s">
        <v>1124</v>
      </c>
      <c r="K39" s="199">
        <f>-K33</f>
        <v>-113300.79</v>
      </c>
      <c r="M39" s="201" t="s">
        <v>1126</v>
      </c>
      <c r="N39" s="188">
        <v>45712</v>
      </c>
    </row>
    <row r="40" spans="1:14" ht="12.75" customHeight="1" x14ac:dyDescent="0.25">
      <c r="A40" s="15" t="s">
        <v>32</v>
      </c>
      <c r="C40" s="15"/>
      <c r="D40" s="61"/>
      <c r="E40" s="97">
        <v>23</v>
      </c>
      <c r="F40" s="61"/>
      <c r="G40" s="15" t="s">
        <v>1122</v>
      </c>
      <c r="H40" s="17"/>
      <c r="I40" s="76">
        <v>45712</v>
      </c>
      <c r="J40" s="21" t="s">
        <v>1124</v>
      </c>
      <c r="K40" s="199">
        <f>-K34</f>
        <v>-56011.27</v>
      </c>
      <c r="M40" s="201" t="s">
        <v>1126</v>
      </c>
      <c r="N40" s="188">
        <v>45712</v>
      </c>
    </row>
    <row r="41" spans="1:14" ht="12.75" customHeight="1" x14ac:dyDescent="0.25">
      <c r="A41" s="15" t="s">
        <v>32</v>
      </c>
      <c r="C41" s="15"/>
      <c r="D41" s="61"/>
      <c r="E41" s="97">
        <v>23</v>
      </c>
      <c r="F41" s="61"/>
      <c r="G41" s="15" t="s">
        <v>1123</v>
      </c>
      <c r="H41" s="17"/>
      <c r="I41" s="76">
        <v>45712</v>
      </c>
      <c r="J41" s="21" t="s">
        <v>1125</v>
      </c>
      <c r="K41" s="199">
        <f>-K36</f>
        <v>-103155.38</v>
      </c>
      <c r="M41" s="201" t="s">
        <v>1126</v>
      </c>
      <c r="N41" s="188">
        <v>45712</v>
      </c>
    </row>
    <row r="42" spans="1:14" ht="12.75" customHeight="1" x14ac:dyDescent="0.2">
      <c r="A42" s="15" t="s">
        <v>32</v>
      </c>
      <c r="C42" s="15"/>
      <c r="D42" s="61"/>
      <c r="E42" s="97">
        <v>23</v>
      </c>
      <c r="F42" s="61"/>
      <c r="G42" s="15" t="s">
        <v>684</v>
      </c>
      <c r="H42" s="17">
        <v>1235</v>
      </c>
      <c r="I42" s="76">
        <v>45728</v>
      </c>
      <c r="J42" s="21" t="s">
        <v>1178</v>
      </c>
      <c r="K42" s="164">
        <v>17750</v>
      </c>
      <c r="M42" s="8" t="s">
        <v>1183</v>
      </c>
      <c r="N42" s="123">
        <v>45732</v>
      </c>
    </row>
    <row r="43" spans="1:14" ht="12.75" customHeight="1" x14ac:dyDescent="0.25">
      <c r="A43" s="15" t="s">
        <v>32</v>
      </c>
      <c r="C43" s="15"/>
      <c r="D43" s="61"/>
      <c r="E43" s="97">
        <v>23</v>
      </c>
      <c r="F43" s="61"/>
      <c r="G43" s="15" t="s">
        <v>1211</v>
      </c>
      <c r="H43" s="17"/>
      <c r="I43" s="76">
        <v>45763</v>
      </c>
      <c r="J43" s="21" t="s">
        <v>1212</v>
      </c>
      <c r="K43" s="164">
        <v>81200</v>
      </c>
      <c r="M43" s="226" t="s">
        <v>1234</v>
      </c>
      <c r="N43" s="188">
        <v>45768</v>
      </c>
    </row>
    <row r="44" spans="1:14" ht="12.75" customHeight="1" x14ac:dyDescent="0.25">
      <c r="A44" s="15" t="s">
        <v>32</v>
      </c>
      <c r="C44" s="15"/>
      <c r="D44" s="61"/>
      <c r="E44" s="97">
        <v>23</v>
      </c>
      <c r="F44" s="61"/>
      <c r="G44" s="15" t="s">
        <v>1214</v>
      </c>
      <c r="H44" s="17"/>
      <c r="I44" s="76">
        <v>45763</v>
      </c>
      <c r="J44" s="21" t="s">
        <v>1213</v>
      </c>
      <c r="K44" s="164">
        <v>100000</v>
      </c>
      <c r="M44" s="226" t="s">
        <v>1234</v>
      </c>
      <c r="N44" s="188">
        <v>45768</v>
      </c>
    </row>
    <row r="45" spans="1:14" ht="12.75" customHeight="1" x14ac:dyDescent="0.2">
      <c r="A45" s="15" t="s">
        <v>32</v>
      </c>
      <c r="C45" s="15"/>
      <c r="D45" s="61"/>
      <c r="E45" s="97">
        <v>23</v>
      </c>
      <c r="F45" s="61"/>
      <c r="G45" s="15" t="s">
        <v>680</v>
      </c>
      <c r="H45" s="17" t="s">
        <v>1223</v>
      </c>
      <c r="I45" s="76">
        <v>45764</v>
      </c>
      <c r="J45" s="21" t="s">
        <v>1224</v>
      </c>
      <c r="K45" s="164">
        <v>53865</v>
      </c>
      <c r="M45" s="8" t="s">
        <v>1233</v>
      </c>
      <c r="N45" s="123">
        <v>45769</v>
      </c>
    </row>
    <row r="46" spans="1:14" ht="12.75" customHeight="1" x14ac:dyDescent="0.2">
      <c r="A46" s="15" t="s">
        <v>32</v>
      </c>
      <c r="C46" s="15"/>
      <c r="D46" s="61"/>
      <c r="E46" s="97">
        <v>23</v>
      </c>
      <c r="F46" s="61"/>
      <c r="G46" s="15" t="s">
        <v>427</v>
      </c>
      <c r="H46" s="17" t="s">
        <v>1276</v>
      </c>
      <c r="I46" s="76">
        <v>45814</v>
      </c>
      <c r="J46" s="21" t="s">
        <v>1275</v>
      </c>
      <c r="K46" s="164">
        <v>372979.92</v>
      </c>
      <c r="M46" s="8" t="s">
        <v>1313</v>
      </c>
      <c r="N46" s="123">
        <v>45825</v>
      </c>
    </row>
    <row r="47" spans="1:14" ht="12.75" customHeight="1" x14ac:dyDescent="0.2">
      <c r="D47" s="61"/>
      <c r="E47" s="94"/>
      <c r="F47" s="61"/>
      <c r="J47" s="16"/>
      <c r="K47" s="16"/>
    </row>
    <row r="48" spans="1:14" s="95" customFormat="1" ht="12.75" customHeight="1" thickBot="1" x14ac:dyDescent="0.25">
      <c r="A48" s="98" t="s">
        <v>461</v>
      </c>
      <c r="B48" s="98"/>
      <c r="C48" s="98"/>
      <c r="D48" s="99">
        <f>SUM(D7:D47)</f>
        <v>88695000</v>
      </c>
      <c r="E48" s="100"/>
      <c r="F48" s="99"/>
      <c r="G48" s="98"/>
      <c r="H48" s="101"/>
      <c r="I48" s="102"/>
      <c r="J48" s="103"/>
      <c r="K48" s="103">
        <f>SUM(K7:K47)</f>
        <v>88694630.140000015</v>
      </c>
      <c r="L48" s="104">
        <f>+D48-K48</f>
        <v>369.85999998450279</v>
      </c>
      <c r="M48" s="16"/>
      <c r="N48" s="78"/>
    </row>
    <row r="49" spans="1:14" s="95" customFormat="1" ht="12.75" customHeight="1" thickTop="1" x14ac:dyDescent="0.2">
      <c r="D49" s="110"/>
      <c r="E49" s="111"/>
      <c r="F49" s="110"/>
      <c r="H49" s="75"/>
      <c r="I49" s="112"/>
      <c r="J49" s="113"/>
      <c r="K49" s="113"/>
      <c r="L49" s="114"/>
      <c r="M49" s="27"/>
      <c r="N49" s="78"/>
    </row>
    <row r="50" spans="1:14" ht="12.75" customHeight="1" x14ac:dyDescent="0.2">
      <c r="A50" s="95" t="s">
        <v>175</v>
      </c>
      <c r="B50" s="15"/>
      <c r="C50" s="15"/>
      <c r="D50" s="96"/>
      <c r="E50" s="97"/>
      <c r="F50" s="95"/>
      <c r="J50" s="16"/>
      <c r="K50" s="16"/>
    </row>
    <row r="51" spans="1:14" ht="12.75" customHeight="1" x14ac:dyDescent="0.2">
      <c r="A51" s="15" t="s">
        <v>33</v>
      </c>
      <c r="C51" s="15" t="s">
        <v>343</v>
      </c>
      <c r="D51" s="61">
        <v>6066000</v>
      </c>
      <c r="E51" s="97">
        <v>23</v>
      </c>
      <c r="F51" s="61"/>
      <c r="G51" s="121" t="s">
        <v>462</v>
      </c>
      <c r="H51" s="71" t="s">
        <v>463</v>
      </c>
      <c r="I51" s="76">
        <v>44980</v>
      </c>
      <c r="J51" s="16" t="s">
        <v>464</v>
      </c>
      <c r="K51" s="16">
        <f>110211.69+563531.51</f>
        <v>673743.2</v>
      </c>
      <c r="M51" s="18">
        <v>11632576</v>
      </c>
      <c r="N51" s="57">
        <v>45014</v>
      </c>
    </row>
    <row r="52" spans="1:14" ht="12.75" customHeight="1" x14ac:dyDescent="0.2">
      <c r="A52" s="15" t="s">
        <v>33</v>
      </c>
      <c r="C52" s="15"/>
      <c r="D52" s="61"/>
      <c r="E52" s="97">
        <v>23</v>
      </c>
      <c r="F52" s="61"/>
      <c r="G52" s="121" t="s">
        <v>462</v>
      </c>
      <c r="H52" s="71" t="s">
        <v>465</v>
      </c>
      <c r="I52" s="76">
        <v>45070</v>
      </c>
      <c r="J52" s="105" t="s">
        <v>445</v>
      </c>
      <c r="K52" s="105">
        <v>34882.43</v>
      </c>
      <c r="M52" s="18">
        <v>12061526</v>
      </c>
      <c r="N52" s="123">
        <v>45120</v>
      </c>
    </row>
    <row r="53" spans="1:14" ht="12.75" customHeight="1" x14ac:dyDescent="0.2">
      <c r="A53" s="15" t="s">
        <v>33</v>
      </c>
      <c r="C53" s="15"/>
      <c r="D53" s="61"/>
      <c r="E53" s="97">
        <v>23</v>
      </c>
      <c r="F53" s="61"/>
      <c r="G53" s="121" t="s">
        <v>462</v>
      </c>
      <c r="H53" s="71" t="s">
        <v>466</v>
      </c>
      <c r="I53" s="76">
        <v>45191</v>
      </c>
      <c r="J53" s="16" t="s">
        <v>467</v>
      </c>
      <c r="K53" s="16">
        <v>906698.69</v>
      </c>
      <c r="M53">
        <v>12720493</v>
      </c>
      <c r="N53" s="123">
        <v>45279</v>
      </c>
    </row>
    <row r="54" spans="1:14" ht="12.75" customHeight="1" x14ac:dyDescent="0.2">
      <c r="A54" s="15" t="s">
        <v>33</v>
      </c>
      <c r="C54" s="15"/>
      <c r="D54" s="61"/>
      <c r="E54" s="97">
        <v>23</v>
      </c>
      <c r="F54" s="61"/>
      <c r="G54" s="121" t="s">
        <v>683</v>
      </c>
      <c r="H54" s="71">
        <v>1</v>
      </c>
      <c r="I54" s="76">
        <v>45250</v>
      </c>
      <c r="J54" s="21" t="s">
        <v>681</v>
      </c>
      <c r="K54" s="16">
        <v>25037.5</v>
      </c>
      <c r="M54">
        <v>12720493</v>
      </c>
      <c r="N54" s="123">
        <v>45279</v>
      </c>
    </row>
    <row r="55" spans="1:14" ht="12.75" customHeight="1" x14ac:dyDescent="0.2">
      <c r="A55" s="15" t="s">
        <v>33</v>
      </c>
      <c r="C55" s="15"/>
      <c r="D55" s="61"/>
      <c r="E55" s="97">
        <v>23</v>
      </c>
      <c r="F55" s="61"/>
      <c r="G55" s="121" t="s">
        <v>462</v>
      </c>
      <c r="H55" s="71" t="s">
        <v>699</v>
      </c>
      <c r="I55" s="76">
        <v>45258</v>
      </c>
      <c r="J55" s="21" t="s">
        <v>697</v>
      </c>
      <c r="K55" s="16">
        <v>745140.08</v>
      </c>
      <c r="M55">
        <v>12720493</v>
      </c>
      <c r="N55" s="123">
        <v>45279</v>
      </c>
    </row>
    <row r="56" spans="1:14" ht="12.75" customHeight="1" x14ac:dyDescent="0.2">
      <c r="A56" s="15" t="s">
        <v>33</v>
      </c>
      <c r="C56" s="15"/>
      <c r="D56" s="61"/>
      <c r="E56" s="97">
        <v>23</v>
      </c>
      <c r="F56" s="61"/>
      <c r="G56" s="121" t="s">
        <v>462</v>
      </c>
      <c r="H56" s="71" t="s">
        <v>731</v>
      </c>
      <c r="I56" s="76">
        <v>45295</v>
      </c>
      <c r="J56" s="21" t="s">
        <v>732</v>
      </c>
      <c r="K56" s="16">
        <v>755249.14</v>
      </c>
      <c r="M56">
        <v>13026288</v>
      </c>
      <c r="N56" s="123">
        <v>45362</v>
      </c>
    </row>
    <row r="57" spans="1:14" ht="12.75" customHeight="1" x14ac:dyDescent="0.2">
      <c r="A57" s="15" t="s">
        <v>33</v>
      </c>
      <c r="C57" s="15"/>
      <c r="D57" s="61"/>
      <c r="E57" s="97">
        <v>23</v>
      </c>
      <c r="F57" s="61"/>
      <c r="G57" s="121" t="s">
        <v>462</v>
      </c>
      <c r="H57" s="17" t="s">
        <v>781</v>
      </c>
      <c r="I57" s="76">
        <v>45334</v>
      </c>
      <c r="J57" s="21" t="s">
        <v>782</v>
      </c>
      <c r="K57" s="16">
        <v>1308916.2</v>
      </c>
      <c r="M57">
        <v>13026288</v>
      </c>
      <c r="N57" s="123">
        <v>45362</v>
      </c>
    </row>
    <row r="58" spans="1:14" ht="12.75" customHeight="1" x14ac:dyDescent="0.2">
      <c r="A58" s="15" t="s">
        <v>33</v>
      </c>
      <c r="C58" s="15"/>
      <c r="D58" s="61"/>
      <c r="E58" s="97">
        <v>23</v>
      </c>
      <c r="F58" s="61"/>
      <c r="G58" s="121" t="s">
        <v>683</v>
      </c>
      <c r="H58" s="17" t="s">
        <v>845</v>
      </c>
      <c r="I58" s="76">
        <v>45378</v>
      </c>
      <c r="J58" s="21" t="s">
        <v>844</v>
      </c>
      <c r="K58" s="16">
        <f>33250+26089.37</f>
        <v>59339.369999999995</v>
      </c>
      <c r="M58">
        <v>13272938</v>
      </c>
      <c r="N58" s="123">
        <v>45420</v>
      </c>
    </row>
    <row r="59" spans="1:14" ht="12.75" customHeight="1" x14ac:dyDescent="0.25">
      <c r="A59" s="15" t="s">
        <v>33</v>
      </c>
      <c r="C59" s="15"/>
      <c r="D59" s="61"/>
      <c r="E59" s="97">
        <v>23</v>
      </c>
      <c r="F59" s="61"/>
      <c r="G59" s="121" t="s">
        <v>885</v>
      </c>
      <c r="H59" s="17" t="s">
        <v>886</v>
      </c>
      <c r="I59" s="76">
        <v>45434</v>
      </c>
      <c r="J59" s="21" t="s">
        <v>887</v>
      </c>
      <c r="K59" s="16">
        <f>8756.52+2189.13+3283.7</f>
        <v>14229.350000000002</v>
      </c>
      <c r="M59" s="128">
        <v>13368004</v>
      </c>
      <c r="N59" s="123">
        <v>45443</v>
      </c>
    </row>
    <row r="60" spans="1:14" ht="12.75" customHeight="1" x14ac:dyDescent="0.25">
      <c r="A60" s="15" t="s">
        <v>33</v>
      </c>
      <c r="C60" s="15"/>
      <c r="D60" s="61"/>
      <c r="E60" s="97">
        <v>23</v>
      </c>
      <c r="F60" s="61"/>
      <c r="G60" s="121" t="s">
        <v>462</v>
      </c>
      <c r="H60" s="17" t="s">
        <v>888</v>
      </c>
      <c r="I60" s="76">
        <v>45434</v>
      </c>
      <c r="J60" s="21" t="s">
        <v>887</v>
      </c>
      <c r="K60" s="16">
        <v>275324.94</v>
      </c>
      <c r="M60" s="128">
        <v>13368004</v>
      </c>
      <c r="N60" s="123">
        <v>45443</v>
      </c>
    </row>
    <row r="61" spans="1:14" ht="12.75" customHeight="1" x14ac:dyDescent="0.25">
      <c r="A61" s="15" t="s">
        <v>33</v>
      </c>
      <c r="C61" s="15"/>
      <c r="D61" s="61"/>
      <c r="E61" s="97">
        <v>23</v>
      </c>
      <c r="F61" s="61"/>
      <c r="G61" s="121" t="s">
        <v>683</v>
      </c>
      <c r="H61" s="17">
        <v>4</v>
      </c>
      <c r="I61" s="76">
        <v>45434</v>
      </c>
      <c r="J61" s="21" t="s">
        <v>887</v>
      </c>
      <c r="K61" s="22">
        <v>38998.120000000003</v>
      </c>
      <c r="M61" s="128">
        <v>13368004</v>
      </c>
      <c r="N61" s="123">
        <v>45443</v>
      </c>
    </row>
    <row r="62" spans="1:14" ht="12.75" customHeight="1" x14ac:dyDescent="0.25">
      <c r="A62" s="15" t="s">
        <v>33</v>
      </c>
      <c r="C62" s="15"/>
      <c r="D62" s="61"/>
      <c r="E62" s="97">
        <v>23</v>
      </c>
      <c r="F62" s="61"/>
      <c r="G62" s="121" t="s">
        <v>683</v>
      </c>
      <c r="H62" s="17" t="s">
        <v>927</v>
      </c>
      <c r="I62" s="76">
        <v>45457</v>
      </c>
      <c r="J62" s="21" t="s">
        <v>925</v>
      </c>
      <c r="K62" s="22">
        <v>61904.38</v>
      </c>
      <c r="M62" s="128">
        <v>13433358</v>
      </c>
      <c r="N62" s="123">
        <v>45460</v>
      </c>
    </row>
    <row r="63" spans="1:14" ht="12.75" customHeight="1" x14ac:dyDescent="0.2">
      <c r="A63" s="15" t="s">
        <v>33</v>
      </c>
      <c r="C63" s="15"/>
      <c r="D63" s="61"/>
      <c r="E63" s="97">
        <v>23</v>
      </c>
      <c r="F63" s="61"/>
      <c r="G63" s="121" t="s">
        <v>462</v>
      </c>
      <c r="H63" s="17" t="s">
        <v>940</v>
      </c>
      <c r="I63" s="76">
        <v>45495</v>
      </c>
      <c r="J63" s="21" t="s">
        <v>938</v>
      </c>
      <c r="K63" s="178">
        <v>396867.79</v>
      </c>
      <c r="L63" s="16"/>
      <c r="M63">
        <v>13570640</v>
      </c>
      <c r="N63" s="123">
        <v>45498</v>
      </c>
    </row>
    <row r="64" spans="1:14" ht="12.75" customHeight="1" x14ac:dyDescent="0.2">
      <c r="A64" s="15" t="s">
        <v>33</v>
      </c>
      <c r="C64" s="15"/>
      <c r="D64" s="61"/>
      <c r="E64" s="97">
        <v>23</v>
      </c>
      <c r="F64" s="61"/>
      <c r="G64" s="121" t="s">
        <v>974</v>
      </c>
      <c r="H64" s="17" t="s">
        <v>976</v>
      </c>
      <c r="I64" s="76">
        <v>45528</v>
      </c>
      <c r="J64" s="21" t="s">
        <v>975</v>
      </c>
      <c r="K64" s="178">
        <v>3400</v>
      </c>
      <c r="L64" s="16"/>
      <c r="M64">
        <v>13736896</v>
      </c>
      <c r="N64" s="123">
        <v>45539</v>
      </c>
    </row>
    <row r="65" spans="1:14" ht="12.75" customHeight="1" x14ac:dyDescent="0.2">
      <c r="A65" s="15" t="s">
        <v>33</v>
      </c>
      <c r="C65" s="15"/>
      <c r="D65" s="61"/>
      <c r="E65" s="97">
        <v>23</v>
      </c>
      <c r="F65" s="61"/>
      <c r="G65" s="121" t="s">
        <v>462</v>
      </c>
      <c r="H65" s="17" t="s">
        <v>985</v>
      </c>
      <c r="I65" s="76">
        <v>45559</v>
      </c>
      <c r="J65" s="21" t="s">
        <v>986</v>
      </c>
      <c r="K65" s="178">
        <v>763010.68</v>
      </c>
      <c r="L65" s="16"/>
      <c r="M65">
        <v>13855726</v>
      </c>
      <c r="N65" s="123">
        <v>45562</v>
      </c>
    </row>
    <row r="66" spans="1:14" x14ac:dyDescent="0.2">
      <c r="A66" s="15" t="s">
        <v>33</v>
      </c>
      <c r="C66" s="15"/>
      <c r="D66" s="61"/>
      <c r="E66" s="97">
        <v>23</v>
      </c>
      <c r="F66" s="61"/>
      <c r="G66" s="121" t="s">
        <v>462</v>
      </c>
      <c r="H66" s="20" t="s">
        <v>1109</v>
      </c>
      <c r="I66" s="76">
        <v>45706</v>
      </c>
      <c r="J66" s="77" t="s">
        <v>1110</v>
      </c>
      <c r="K66" s="22">
        <v>3258.12</v>
      </c>
      <c r="M66" t="s">
        <v>1130</v>
      </c>
      <c r="N66" s="123">
        <v>45709</v>
      </c>
    </row>
    <row r="67" spans="1:14" ht="12.75" customHeight="1" x14ac:dyDescent="0.2">
      <c r="D67" s="61"/>
      <c r="E67" s="94"/>
      <c r="F67" s="61"/>
      <c r="J67" s="16"/>
      <c r="K67" s="16"/>
    </row>
    <row r="68" spans="1:14" s="95" customFormat="1" ht="12.75" customHeight="1" thickBot="1" x14ac:dyDescent="0.25">
      <c r="A68" s="98" t="s">
        <v>468</v>
      </c>
      <c r="B68" s="98"/>
      <c r="C68" s="98"/>
      <c r="D68" s="99">
        <f>SUM(D50:D67)</f>
        <v>6066000</v>
      </c>
      <c r="E68" s="100"/>
      <c r="F68" s="99"/>
      <c r="G68" s="98"/>
      <c r="H68" s="101"/>
      <c r="I68" s="102"/>
      <c r="J68" s="103"/>
      <c r="K68" s="103">
        <f>SUM(K50:K67)</f>
        <v>6065999.9900000002</v>
      </c>
      <c r="L68" s="104">
        <f>+D68-K68</f>
        <v>9.9999997764825821E-3</v>
      </c>
      <c r="M68" s="18"/>
      <c r="N68" s="78"/>
    </row>
    <row r="69" spans="1:14" s="95" customFormat="1" ht="12.75" customHeight="1" thickTop="1" x14ac:dyDescent="0.2">
      <c r="D69" s="110"/>
      <c r="E69" s="111"/>
      <c r="F69" s="110"/>
      <c r="H69" s="75"/>
      <c r="I69" s="112"/>
      <c r="J69" s="113"/>
      <c r="K69" s="113"/>
      <c r="L69" s="114"/>
      <c r="M69" s="18"/>
      <c r="N69" s="78"/>
    </row>
    <row r="70" spans="1:14" ht="12.75" customHeight="1" x14ac:dyDescent="0.2">
      <c r="A70" s="95" t="s">
        <v>175</v>
      </c>
      <c r="B70" s="15"/>
      <c r="C70" s="15"/>
      <c r="D70" s="96"/>
      <c r="E70" s="97">
        <v>23</v>
      </c>
      <c r="F70" s="95"/>
      <c r="J70" s="16"/>
      <c r="K70" s="16"/>
    </row>
    <row r="71" spans="1:14" ht="12.75" customHeight="1" x14ac:dyDescent="0.2">
      <c r="A71" s="15" t="s">
        <v>469</v>
      </c>
      <c r="C71" s="106"/>
      <c r="D71" s="61">
        <v>5796085</v>
      </c>
      <c r="E71" s="97">
        <v>23</v>
      </c>
      <c r="F71" s="61"/>
      <c r="G71" s="15" t="s">
        <v>821</v>
      </c>
      <c r="H71" s="20">
        <v>1</v>
      </c>
      <c r="I71" s="76">
        <v>45359</v>
      </c>
      <c r="J71" s="21" t="s">
        <v>822</v>
      </c>
      <c r="K71" s="21">
        <v>2139.0300000000002</v>
      </c>
      <c r="M71">
        <v>13205497</v>
      </c>
      <c r="N71" s="123">
        <v>45406</v>
      </c>
    </row>
    <row r="72" spans="1:14" ht="12.75" customHeight="1" x14ac:dyDescent="0.2">
      <c r="A72" s="15" t="s">
        <v>1274</v>
      </c>
      <c r="C72" s="106"/>
      <c r="D72" s="61"/>
      <c r="E72" s="97">
        <v>23</v>
      </c>
      <c r="F72" s="61"/>
      <c r="G72" s="15" t="s">
        <v>821</v>
      </c>
      <c r="H72" s="20">
        <v>2</v>
      </c>
      <c r="I72" s="76">
        <v>45390</v>
      </c>
      <c r="J72" s="21" t="s">
        <v>856</v>
      </c>
      <c r="K72" s="21">
        <v>22384.86</v>
      </c>
      <c r="M72">
        <v>13272938</v>
      </c>
      <c r="N72" s="123">
        <v>45420</v>
      </c>
    </row>
    <row r="73" spans="1:14" ht="12.75" customHeight="1" x14ac:dyDescent="0.25">
      <c r="A73" s="15" t="s">
        <v>1274</v>
      </c>
      <c r="C73" s="106"/>
      <c r="D73" s="61"/>
      <c r="E73" s="97">
        <v>23</v>
      </c>
      <c r="F73" s="61"/>
      <c r="G73" s="15" t="s">
        <v>821</v>
      </c>
      <c r="H73" s="20">
        <v>3</v>
      </c>
      <c r="I73" s="76">
        <v>45434</v>
      </c>
      <c r="J73" s="21" t="s">
        <v>887</v>
      </c>
      <c r="K73" s="21">
        <v>28429</v>
      </c>
      <c r="M73" s="128">
        <v>13368004</v>
      </c>
      <c r="N73" s="123">
        <v>45443</v>
      </c>
    </row>
    <row r="74" spans="1:14" ht="12.75" customHeight="1" x14ac:dyDescent="0.25">
      <c r="A74" s="15" t="s">
        <v>1274</v>
      </c>
      <c r="C74" s="106"/>
      <c r="D74" s="61"/>
      <c r="E74" s="97">
        <v>23</v>
      </c>
      <c r="F74" s="61"/>
      <c r="G74" s="15" t="s">
        <v>821</v>
      </c>
      <c r="H74" s="20">
        <v>4</v>
      </c>
      <c r="I74" s="76">
        <v>45457</v>
      </c>
      <c r="J74" s="21" t="s">
        <v>925</v>
      </c>
      <c r="K74" s="21">
        <v>25077.279999999999</v>
      </c>
      <c r="M74" s="128">
        <v>13433358</v>
      </c>
      <c r="N74" s="123">
        <v>45460</v>
      </c>
    </row>
    <row r="75" spans="1:14" ht="12.75" customHeight="1" x14ac:dyDescent="0.2">
      <c r="A75" s="15" t="s">
        <v>1274</v>
      </c>
      <c r="C75" s="106"/>
      <c r="D75" s="61"/>
      <c r="E75" s="97">
        <v>23</v>
      </c>
      <c r="F75" s="61"/>
      <c r="G75" s="15" t="s">
        <v>821</v>
      </c>
      <c r="H75" s="20">
        <v>5</v>
      </c>
      <c r="I75" s="76">
        <v>45528</v>
      </c>
      <c r="J75" s="21" t="s">
        <v>975</v>
      </c>
      <c r="K75" s="21">
        <v>67935.75</v>
      </c>
      <c r="M75">
        <v>13736896</v>
      </c>
      <c r="N75" s="123">
        <v>45539</v>
      </c>
    </row>
    <row r="76" spans="1:14" ht="12.75" customHeight="1" x14ac:dyDescent="0.2">
      <c r="A76" s="15" t="s">
        <v>1274</v>
      </c>
      <c r="C76" s="106"/>
      <c r="D76" s="61"/>
      <c r="E76" s="97">
        <v>23</v>
      </c>
      <c r="F76" s="61"/>
      <c r="G76" s="15" t="s">
        <v>821</v>
      </c>
      <c r="H76" s="20">
        <v>6</v>
      </c>
      <c r="I76" s="76">
        <v>45528</v>
      </c>
      <c r="J76" s="21" t="s">
        <v>975</v>
      </c>
      <c r="K76" s="21">
        <v>21091.85</v>
      </c>
      <c r="M76">
        <v>13736896</v>
      </c>
      <c r="N76" s="123">
        <v>45539</v>
      </c>
    </row>
    <row r="77" spans="1:14" ht="12.75" customHeight="1" x14ac:dyDescent="0.2">
      <c r="A77" s="15" t="s">
        <v>1274</v>
      </c>
      <c r="C77" s="106"/>
      <c r="D77" s="61"/>
      <c r="E77" s="97">
        <v>23</v>
      </c>
      <c r="F77" s="61"/>
      <c r="G77" s="15" t="s">
        <v>987</v>
      </c>
      <c r="H77" s="20">
        <v>1</v>
      </c>
      <c r="I77" s="76">
        <v>45559</v>
      </c>
      <c r="J77" s="327" t="s">
        <v>986</v>
      </c>
      <c r="K77" s="327">
        <v>7020.5</v>
      </c>
      <c r="M77">
        <v>13855726</v>
      </c>
      <c r="N77" s="123">
        <v>45562</v>
      </c>
    </row>
    <row r="78" spans="1:14" ht="12.75" customHeight="1" x14ac:dyDescent="0.2">
      <c r="A78" s="15" t="s">
        <v>1274</v>
      </c>
      <c r="C78" s="106"/>
      <c r="D78" s="61"/>
      <c r="E78" s="97">
        <v>23</v>
      </c>
      <c r="F78" s="61"/>
      <c r="G78" s="15" t="s">
        <v>821</v>
      </c>
      <c r="H78" s="20">
        <v>7</v>
      </c>
      <c r="I78" s="76">
        <v>45616</v>
      </c>
      <c r="J78" s="21" t="s">
        <v>1014</v>
      </c>
      <c r="K78" s="22">
        <v>67275.55</v>
      </c>
      <c r="M78" t="s">
        <v>1042</v>
      </c>
      <c r="N78" s="123">
        <v>45635</v>
      </c>
    </row>
    <row r="79" spans="1:14" ht="12.75" customHeight="1" x14ac:dyDescent="0.2">
      <c r="A79" s="15" t="s">
        <v>1274</v>
      </c>
      <c r="C79" s="106"/>
      <c r="D79" s="61"/>
      <c r="E79" s="97">
        <v>23</v>
      </c>
      <c r="F79" s="61"/>
      <c r="G79" s="15" t="s">
        <v>821</v>
      </c>
      <c r="H79" s="20">
        <v>8</v>
      </c>
      <c r="I79" s="76">
        <v>45706</v>
      </c>
      <c r="J79" s="21" t="s">
        <v>1106</v>
      </c>
      <c r="K79" s="22">
        <v>21622.93</v>
      </c>
      <c r="M79" t="s">
        <v>1130</v>
      </c>
      <c r="N79" s="123">
        <v>45709</v>
      </c>
    </row>
    <row r="80" spans="1:14" ht="12.75" customHeight="1" x14ac:dyDescent="0.2">
      <c r="A80" s="15" t="s">
        <v>1274</v>
      </c>
      <c r="C80" s="106"/>
      <c r="D80" s="61"/>
      <c r="E80" s="97">
        <v>23</v>
      </c>
      <c r="F80" s="61"/>
      <c r="G80" s="15" t="s">
        <v>821</v>
      </c>
      <c r="H80" s="20">
        <v>9</v>
      </c>
      <c r="I80" s="76">
        <v>45706</v>
      </c>
      <c r="J80" s="21" t="s">
        <v>1107</v>
      </c>
      <c r="K80" s="22">
        <v>38991.230000000003</v>
      </c>
      <c r="M80" t="s">
        <v>1130</v>
      </c>
      <c r="N80" s="123">
        <v>45709</v>
      </c>
    </row>
    <row r="81" spans="1:14" ht="12.75" customHeight="1" x14ac:dyDescent="0.2">
      <c r="A81" s="15" t="s">
        <v>1274</v>
      </c>
      <c r="C81" s="106"/>
      <c r="D81" s="61"/>
      <c r="E81" s="97">
        <v>23</v>
      </c>
      <c r="F81" s="61"/>
      <c r="G81" s="15" t="s">
        <v>821</v>
      </c>
      <c r="H81" s="20">
        <v>10</v>
      </c>
      <c r="I81" s="76">
        <v>45706</v>
      </c>
      <c r="J81" s="21" t="s">
        <v>1108</v>
      </c>
      <c r="K81" s="22">
        <v>25284.32</v>
      </c>
      <c r="M81" t="s">
        <v>1130</v>
      </c>
      <c r="N81" s="123">
        <v>45709</v>
      </c>
    </row>
    <row r="82" spans="1:14" ht="12.75" customHeight="1" x14ac:dyDescent="0.2">
      <c r="A82" s="15" t="s">
        <v>1274</v>
      </c>
      <c r="C82" s="106"/>
      <c r="D82" s="61"/>
      <c r="E82" s="97">
        <v>23</v>
      </c>
      <c r="F82" s="61"/>
      <c r="G82" s="15" t="s">
        <v>821</v>
      </c>
      <c r="H82" s="20">
        <v>11</v>
      </c>
      <c r="I82" s="76">
        <v>45708</v>
      </c>
      <c r="J82" s="21" t="s">
        <v>1111</v>
      </c>
      <c r="K82" s="22">
        <v>84367.4</v>
      </c>
      <c r="M82" t="s">
        <v>1130</v>
      </c>
      <c r="N82" s="123">
        <v>45709</v>
      </c>
    </row>
    <row r="83" spans="1:14" ht="12.75" customHeight="1" x14ac:dyDescent="0.2">
      <c r="A83" s="15" t="s">
        <v>1274</v>
      </c>
      <c r="C83" s="106"/>
      <c r="D83" s="61"/>
      <c r="E83" s="97">
        <v>23</v>
      </c>
      <c r="F83" s="61"/>
      <c r="G83" s="15" t="s">
        <v>821</v>
      </c>
      <c r="H83" s="20">
        <v>12</v>
      </c>
      <c r="I83" s="76">
        <v>45728</v>
      </c>
      <c r="J83" s="21" t="s">
        <v>1178</v>
      </c>
      <c r="K83" s="22">
        <v>43781.95</v>
      </c>
      <c r="M83" s="8" t="s">
        <v>1183</v>
      </c>
      <c r="N83" s="123">
        <v>45732</v>
      </c>
    </row>
    <row r="84" spans="1:14" ht="12.75" customHeight="1" x14ac:dyDescent="0.2">
      <c r="A84" s="15" t="s">
        <v>1274</v>
      </c>
      <c r="C84" s="106"/>
      <c r="D84" s="61"/>
      <c r="E84" s="97">
        <v>23</v>
      </c>
      <c r="F84" s="61"/>
      <c r="G84" s="15" t="s">
        <v>821</v>
      </c>
      <c r="H84" s="20">
        <v>13</v>
      </c>
      <c r="I84" s="76">
        <v>45764</v>
      </c>
      <c r="J84" s="21" t="s">
        <v>1224</v>
      </c>
      <c r="K84" s="22">
        <v>111895.28</v>
      </c>
      <c r="M84" s="8" t="s">
        <v>1233</v>
      </c>
      <c r="N84" s="123">
        <v>45769</v>
      </c>
    </row>
    <row r="85" spans="1:14" ht="12" customHeight="1" x14ac:dyDescent="0.2">
      <c r="A85" s="15" t="s">
        <v>1274</v>
      </c>
      <c r="C85" s="106"/>
      <c r="D85" s="61"/>
      <c r="E85" s="97">
        <v>23</v>
      </c>
      <c r="F85" s="61"/>
      <c r="G85" s="15" t="s">
        <v>821</v>
      </c>
      <c r="H85" s="20">
        <v>14</v>
      </c>
      <c r="I85" s="76">
        <v>45814</v>
      </c>
      <c r="J85" s="21" t="s">
        <v>1275</v>
      </c>
      <c r="K85" s="241">
        <v>43500.17</v>
      </c>
      <c r="M85" s="8" t="s">
        <v>1313</v>
      </c>
      <c r="N85" s="123">
        <v>45825</v>
      </c>
    </row>
    <row r="86" spans="1:14" ht="12" customHeight="1" x14ac:dyDescent="0.2">
      <c r="A86" s="15" t="s">
        <v>1274</v>
      </c>
      <c r="C86" s="106"/>
      <c r="D86" s="61"/>
      <c r="E86" s="97">
        <v>23</v>
      </c>
      <c r="F86" s="61"/>
      <c r="G86" s="15" t="s">
        <v>987</v>
      </c>
      <c r="H86" s="267" t="s">
        <v>1308</v>
      </c>
      <c r="I86" s="264">
        <v>45819</v>
      </c>
      <c r="J86" s="325" t="s">
        <v>1309</v>
      </c>
      <c r="K86" s="312">
        <v>7020.5</v>
      </c>
      <c r="M86" s="8" t="s">
        <v>1313</v>
      </c>
      <c r="N86" s="123">
        <v>45825</v>
      </c>
    </row>
    <row r="87" spans="1:14" ht="12.75" customHeight="1" x14ac:dyDescent="0.2">
      <c r="D87" s="61"/>
      <c r="E87" s="94"/>
      <c r="F87" s="61"/>
      <c r="J87" s="16"/>
      <c r="K87" s="16"/>
      <c r="M87" s="8"/>
      <c r="N87" s="123"/>
    </row>
    <row r="88" spans="1:14" s="95" customFormat="1" ht="12.75" customHeight="1" thickBot="1" x14ac:dyDescent="0.25">
      <c r="A88" s="98" t="s">
        <v>470</v>
      </c>
      <c r="B88" s="98"/>
      <c r="C88" s="98"/>
      <c r="D88" s="99">
        <f>SUM(D70:D87)</f>
        <v>5796085</v>
      </c>
      <c r="E88" s="100"/>
      <c r="F88" s="99"/>
      <c r="G88" s="98"/>
      <c r="H88" s="101"/>
      <c r="I88" s="102"/>
      <c r="J88" s="103"/>
      <c r="K88" s="103">
        <f>SUM(K70:K87)</f>
        <v>617817.59999999998</v>
      </c>
      <c r="L88" s="104">
        <f>+D88-K88</f>
        <v>5178267.4000000004</v>
      </c>
      <c r="M88" s="18"/>
      <c r="N88" s="78"/>
    </row>
    <row r="89" spans="1:14" ht="13.5" thickTop="1" x14ac:dyDescent="0.2">
      <c r="D89" s="61"/>
      <c r="E89" s="94"/>
      <c r="F89" s="61"/>
      <c r="J89" s="16"/>
      <c r="K89" s="16"/>
    </row>
    <row r="90" spans="1:14" x14ac:dyDescent="0.2">
      <c r="D90" s="61"/>
      <c r="E90" s="94"/>
      <c r="F90" s="61"/>
      <c r="M90" s="16"/>
    </row>
    <row r="91" spans="1:14" x14ac:dyDescent="0.2">
      <c r="D91" s="61"/>
      <c r="E91" s="94"/>
      <c r="F91" s="61"/>
      <c r="M91" s="95"/>
      <c r="N91" s="107"/>
    </row>
    <row r="92" spans="1:14" x14ac:dyDescent="0.2">
      <c r="D92" s="61"/>
      <c r="E92" s="94"/>
    </row>
    <row r="93" spans="1:14" x14ac:dyDescent="0.2">
      <c r="D93" s="61"/>
      <c r="E93" s="94"/>
      <c r="F93" s="61"/>
      <c r="M93" s="15"/>
    </row>
    <row r="94" spans="1:14" x14ac:dyDescent="0.2">
      <c r="D94" s="61"/>
      <c r="E94" s="94"/>
      <c r="F94" s="61"/>
    </row>
    <row r="95" spans="1:14" x14ac:dyDescent="0.2">
      <c r="A95" s="15"/>
      <c r="C95" s="15"/>
      <c r="D95" s="61"/>
      <c r="E95" s="97"/>
      <c r="F95" s="61"/>
    </row>
    <row r="96" spans="1:14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251" spans="4:11" x14ac:dyDescent="0.2">
      <c r="D1251" s="61"/>
      <c r="E1251" s="94"/>
      <c r="F1251" s="61"/>
      <c r="J1251" s="16"/>
      <c r="K1251" s="16"/>
    </row>
    <row r="1252" spans="4:11" x14ac:dyDescent="0.2">
      <c r="D1252" s="61"/>
      <c r="E1252" s="94"/>
      <c r="F1252" s="61"/>
      <c r="J1252" s="16"/>
      <c r="K1252" s="16"/>
    </row>
    <row r="1253" spans="4:11" x14ac:dyDescent="0.2">
      <c r="D1253" s="61"/>
      <c r="E1253" s="94"/>
      <c r="F1253" s="61"/>
      <c r="J1253" s="16"/>
      <c r="K1253" s="16"/>
    </row>
    <row r="1254" spans="4:11" x14ac:dyDescent="0.2">
      <c r="D1254" s="61"/>
      <c r="E1254" s="94"/>
      <c r="F1254" s="61"/>
      <c r="J1254" s="16"/>
      <c r="K1254" s="16"/>
    </row>
    <row r="1255" spans="4:11" x14ac:dyDescent="0.2">
      <c r="D1255" s="61"/>
      <c r="E1255" s="94"/>
      <c r="F1255" s="61"/>
      <c r="J1255" s="16"/>
      <c r="K1255" s="16"/>
    </row>
    <row r="1256" spans="4:11" x14ac:dyDescent="0.2">
      <c r="D1256" s="61"/>
      <c r="E1256" s="94"/>
      <c r="F1256" s="61"/>
      <c r="J1256" s="16"/>
      <c r="K1256" s="16"/>
    </row>
    <row r="1257" spans="4:11" x14ac:dyDescent="0.2">
      <c r="D1257" s="61"/>
      <c r="E1257" s="94"/>
      <c r="F1257" s="61"/>
      <c r="J1257" s="16"/>
      <c r="K1257" s="16"/>
    </row>
    <row r="1258" spans="4:11" x14ac:dyDescent="0.2">
      <c r="D1258" s="61"/>
      <c r="E1258" s="94"/>
      <c r="F1258" s="61"/>
      <c r="J1258" s="16"/>
      <c r="K1258" s="16"/>
    </row>
    <row r="1259" spans="4:11" x14ac:dyDescent="0.2">
      <c r="D1259" s="61"/>
      <c r="E1259" s="94"/>
      <c r="F1259" s="61"/>
      <c r="J1259" s="16"/>
      <c r="K1259" s="16"/>
    </row>
    <row r="1260" spans="4:11" x14ac:dyDescent="0.2">
      <c r="D1260" s="61"/>
      <c r="E1260" s="94"/>
      <c r="F1260" s="61"/>
      <c r="J1260" s="16"/>
      <c r="K1260" s="16"/>
    </row>
    <row r="1261" spans="4:11" x14ac:dyDescent="0.2">
      <c r="D1261" s="61"/>
      <c r="E1261" s="94"/>
      <c r="F1261" s="61"/>
      <c r="J1261" s="16"/>
      <c r="K1261" s="16"/>
    </row>
    <row r="1262" spans="4:11" x14ac:dyDescent="0.2">
      <c r="D1262" s="61"/>
      <c r="E1262" s="94"/>
      <c r="F1262" s="61"/>
      <c r="J1262" s="16"/>
      <c r="K1262" s="16"/>
    </row>
    <row r="1263" spans="4:11" x14ac:dyDescent="0.2">
      <c r="D1263" s="61"/>
      <c r="E1263" s="94"/>
      <c r="F1263" s="61"/>
      <c r="J1263" s="16"/>
      <c r="K1263" s="16"/>
    </row>
    <row r="1264" spans="4:11" x14ac:dyDescent="0.2">
      <c r="D1264" s="61"/>
      <c r="E1264" s="94"/>
      <c r="F1264" s="61"/>
      <c r="J1264" s="16"/>
      <c r="K1264" s="16"/>
    </row>
    <row r="1265" spans="4:11" x14ac:dyDescent="0.2">
      <c r="D1265" s="61"/>
      <c r="E1265" s="94"/>
      <c r="F1265" s="61"/>
      <c r="J1265" s="16"/>
      <c r="K1265" s="16"/>
    </row>
    <row r="1266" spans="4:11" x14ac:dyDescent="0.2">
      <c r="D1266" s="61"/>
      <c r="E1266" s="94"/>
      <c r="F1266" s="61"/>
      <c r="J1266" s="16"/>
      <c r="K1266" s="16"/>
    </row>
    <row r="1267" spans="4:11" x14ac:dyDescent="0.2">
      <c r="D1267" s="61"/>
      <c r="E1267" s="94"/>
      <c r="F1267" s="61"/>
      <c r="J1267" s="16"/>
      <c r="K1267" s="16"/>
    </row>
    <row r="1268" spans="4:11" x14ac:dyDescent="0.2">
      <c r="D1268" s="61"/>
      <c r="E1268" s="94"/>
      <c r="F1268" s="61"/>
      <c r="J1268" s="16"/>
      <c r="K1268" s="16"/>
    </row>
    <row r="1269" spans="4:11" x14ac:dyDescent="0.2">
      <c r="D1269" s="61"/>
      <c r="E1269" s="94"/>
      <c r="F1269" s="61"/>
      <c r="J1269" s="16"/>
      <c r="K1269" s="16"/>
    </row>
    <row r="1270" spans="4:11" x14ac:dyDescent="0.2">
      <c r="D1270" s="61"/>
      <c r="E1270" s="94"/>
      <c r="F1270" s="61"/>
      <c r="J1270" s="16"/>
      <c r="K1270" s="16"/>
    </row>
    <row r="1271" spans="4:11" x14ac:dyDescent="0.2">
      <c r="D1271" s="61"/>
      <c r="E1271" s="94"/>
      <c r="F1271" s="61"/>
      <c r="J1271" s="16"/>
      <c r="K1271" s="16"/>
    </row>
    <row r="1272" spans="4:11" x14ac:dyDescent="0.2">
      <c r="D1272" s="61"/>
      <c r="E1272" s="94"/>
      <c r="F1272" s="61"/>
      <c r="J1272" s="16"/>
      <c r="K1272" s="16"/>
    </row>
    <row r="1273" spans="4:11" x14ac:dyDescent="0.2">
      <c r="D1273" s="61"/>
      <c r="E1273" s="94"/>
      <c r="F1273" s="61"/>
      <c r="J1273" s="16"/>
      <c r="K1273" s="16"/>
    </row>
    <row r="1274" spans="4:11" x14ac:dyDescent="0.2">
      <c r="D1274" s="61"/>
      <c r="E1274" s="94"/>
      <c r="F1274" s="61"/>
      <c r="J1274" s="16"/>
      <c r="K1274" s="16"/>
    </row>
    <row r="1275" spans="4:11" x14ac:dyDescent="0.2">
      <c r="D1275" s="61"/>
      <c r="E1275" s="94"/>
      <c r="F1275" s="61"/>
      <c r="J1275" s="16"/>
      <c r="K1275" s="16"/>
    </row>
    <row r="1276" spans="4:11" x14ac:dyDescent="0.2">
      <c r="D1276" s="61"/>
      <c r="E1276" s="94"/>
      <c r="F1276" s="61"/>
      <c r="J1276" s="16"/>
      <c r="K1276" s="16"/>
    </row>
    <row r="1277" spans="4:11" x14ac:dyDescent="0.2">
      <c r="D1277" s="61"/>
      <c r="E1277" s="94"/>
      <c r="F1277" s="61"/>
      <c r="J1277" s="16"/>
      <c r="K1277" s="16"/>
    </row>
    <row r="1278" spans="4:11" x14ac:dyDescent="0.2">
      <c r="D1278" s="61"/>
      <c r="E1278" s="94"/>
      <c r="F1278" s="61"/>
      <c r="J1278" s="16"/>
      <c r="K1278" s="16"/>
    </row>
    <row r="1279" spans="4:11" x14ac:dyDescent="0.2">
      <c r="D1279" s="61"/>
      <c r="E1279" s="94"/>
      <c r="F1279" s="61"/>
      <c r="J1279" s="16"/>
      <c r="K1279" s="16"/>
    </row>
    <row r="1280" spans="4:11" x14ac:dyDescent="0.2">
      <c r="D1280" s="61"/>
      <c r="E1280" s="94"/>
      <c r="F1280" s="61"/>
      <c r="J1280" s="16"/>
      <c r="K1280" s="16"/>
    </row>
    <row r="1281" spans="4:11" x14ac:dyDescent="0.2">
      <c r="D1281" s="61"/>
      <c r="E1281" s="94"/>
      <c r="F1281" s="61"/>
      <c r="J1281" s="16"/>
      <c r="K1281" s="16"/>
    </row>
    <row r="1282" spans="4:11" x14ac:dyDescent="0.2">
      <c r="D1282" s="61"/>
      <c r="E1282" s="94"/>
      <c r="F1282" s="61"/>
      <c r="J1282" s="16"/>
      <c r="K1282" s="16"/>
    </row>
    <row r="1283" spans="4:11" x14ac:dyDescent="0.2">
      <c r="D1283" s="61"/>
      <c r="E1283" s="94"/>
      <c r="F1283" s="61"/>
      <c r="J1283" s="16"/>
      <c r="K1283" s="16"/>
    </row>
    <row r="1284" spans="4:11" x14ac:dyDescent="0.2">
      <c r="D1284" s="61"/>
      <c r="E1284" s="94"/>
      <c r="F1284" s="61"/>
      <c r="J1284" s="16"/>
      <c r="K1284" s="16"/>
    </row>
    <row r="1285" spans="4:11" x14ac:dyDescent="0.2">
      <c r="D1285" s="61"/>
      <c r="E1285" s="94"/>
      <c r="F1285" s="61"/>
      <c r="J1285" s="16"/>
      <c r="K1285" s="16"/>
    </row>
    <row r="1286" spans="4:11" x14ac:dyDescent="0.2">
      <c r="D1286" s="61"/>
      <c r="E1286" s="94"/>
      <c r="F1286" s="61"/>
      <c r="J1286" s="16"/>
      <c r="K1286" s="16"/>
    </row>
    <row r="1287" spans="4:11" x14ac:dyDescent="0.2">
      <c r="D1287" s="61"/>
      <c r="E1287" s="94"/>
      <c r="F1287" s="61"/>
      <c r="J1287" s="16"/>
      <c r="K1287" s="16"/>
    </row>
    <row r="1288" spans="4:11" x14ac:dyDescent="0.2">
      <c r="D1288" s="61"/>
      <c r="E1288" s="94"/>
      <c r="F1288" s="61"/>
      <c r="J1288" s="16"/>
      <c r="K1288" s="16"/>
    </row>
    <row r="1289" spans="4:11" x14ac:dyDescent="0.2">
      <c r="D1289" s="61"/>
      <c r="E1289" s="94"/>
      <c r="F1289" s="61"/>
      <c r="J1289" s="16"/>
      <c r="K1289" s="16"/>
    </row>
    <row r="1290" spans="4:11" x14ac:dyDescent="0.2">
      <c r="D1290" s="61"/>
      <c r="E1290" s="94"/>
      <c r="F1290" s="61"/>
      <c r="J1290" s="16"/>
      <c r="K1290" s="16"/>
    </row>
    <row r="1291" spans="4:11" x14ac:dyDescent="0.2">
      <c r="D1291" s="61"/>
      <c r="E1291" s="94"/>
      <c r="F1291" s="61"/>
      <c r="J1291" s="16"/>
      <c r="K1291" s="16"/>
    </row>
    <row r="1292" spans="4:11" x14ac:dyDescent="0.2">
      <c r="D1292" s="61"/>
      <c r="E1292" s="94"/>
      <c r="F1292" s="61"/>
      <c r="J1292" s="16"/>
      <c r="K1292" s="16"/>
    </row>
    <row r="1293" spans="4:11" x14ac:dyDescent="0.2">
      <c r="D1293" s="61"/>
      <c r="E1293" s="94"/>
      <c r="F1293" s="61"/>
      <c r="J1293" s="16"/>
      <c r="K1293" s="16"/>
    </row>
    <row r="1294" spans="4:11" x14ac:dyDescent="0.2">
      <c r="D1294" s="61"/>
      <c r="E1294" s="94"/>
      <c r="F1294" s="61"/>
      <c r="J1294" s="16"/>
      <c r="K1294" s="16"/>
    </row>
    <row r="1295" spans="4:11" x14ac:dyDescent="0.2">
      <c r="D1295" s="61"/>
      <c r="E1295" s="94"/>
      <c r="F1295" s="61"/>
      <c r="J1295" s="16"/>
      <c r="K1295" s="16"/>
    </row>
    <row r="1296" spans="4:11" x14ac:dyDescent="0.2">
      <c r="D1296" s="61"/>
      <c r="E1296" s="94"/>
      <c r="F1296" s="61"/>
      <c r="J1296" s="16"/>
      <c r="K1296" s="16"/>
    </row>
    <row r="1297" spans="4:11" x14ac:dyDescent="0.2">
      <c r="D1297" s="61"/>
      <c r="E1297" s="94"/>
      <c r="F1297" s="61"/>
      <c r="J1297" s="16"/>
      <c r="K1297" s="16"/>
    </row>
    <row r="1298" spans="4:11" x14ac:dyDescent="0.2">
      <c r="D1298" s="61"/>
      <c r="E1298" s="94"/>
      <c r="F1298" s="61"/>
      <c r="J1298" s="16"/>
      <c r="K1298" s="16"/>
    </row>
    <row r="1299" spans="4:11" x14ac:dyDescent="0.2">
      <c r="D1299" s="61"/>
      <c r="E1299" s="94"/>
      <c r="F1299" s="61"/>
      <c r="J1299" s="16"/>
      <c r="K1299" s="16"/>
    </row>
    <row r="1300" spans="4:11" x14ac:dyDescent="0.2">
      <c r="D1300" s="61"/>
      <c r="E1300" s="94"/>
      <c r="F1300" s="61"/>
      <c r="J1300" s="16"/>
      <c r="K1300" s="16"/>
    </row>
    <row r="1301" spans="4:11" x14ac:dyDescent="0.2">
      <c r="D1301" s="61"/>
      <c r="E1301" s="94"/>
      <c r="F1301" s="61"/>
      <c r="J1301" s="16"/>
      <c r="K1301" s="16"/>
    </row>
    <row r="1302" spans="4:11" x14ac:dyDescent="0.2">
      <c r="D1302" s="61"/>
      <c r="E1302" s="94"/>
      <c r="F1302" s="61"/>
      <c r="J1302" s="16"/>
      <c r="K1302" s="16"/>
    </row>
    <row r="1303" spans="4:11" x14ac:dyDescent="0.2">
      <c r="D1303" s="61"/>
      <c r="E1303" s="94"/>
      <c r="F1303" s="61"/>
      <c r="J1303" s="16"/>
      <c r="K1303" s="16"/>
    </row>
    <row r="1304" spans="4:11" x14ac:dyDescent="0.2">
      <c r="D1304" s="61"/>
      <c r="E1304" s="94"/>
      <c r="F1304" s="61"/>
      <c r="J1304" s="16"/>
      <c r="K1304" s="16"/>
    </row>
    <row r="1305" spans="4:11" x14ac:dyDescent="0.2">
      <c r="D1305" s="61"/>
      <c r="E1305" s="94"/>
      <c r="F1305" s="61"/>
      <c r="J1305" s="16"/>
      <c r="K1305" s="16"/>
    </row>
    <row r="1306" spans="4:11" x14ac:dyDescent="0.2">
      <c r="D1306" s="61"/>
      <c r="E1306" s="94"/>
      <c r="F1306" s="61"/>
      <c r="J1306" s="16"/>
      <c r="K1306" s="16"/>
    </row>
    <row r="1307" spans="4:11" x14ac:dyDescent="0.2">
      <c r="D1307" s="61"/>
      <c r="E1307" s="94"/>
      <c r="F1307" s="61"/>
      <c r="J1307" s="16"/>
      <c r="K1307" s="16"/>
    </row>
    <row r="1308" spans="4:11" x14ac:dyDescent="0.2">
      <c r="D1308" s="61"/>
      <c r="E1308" s="94"/>
      <c r="F1308" s="61"/>
      <c r="J1308" s="16"/>
      <c r="K1308" s="16"/>
    </row>
    <row r="1309" spans="4:11" x14ac:dyDescent="0.2">
      <c r="D1309" s="61"/>
      <c r="E1309" s="94"/>
      <c r="F1309" s="61"/>
      <c r="J1309" s="16"/>
      <c r="K1309" s="16"/>
    </row>
    <row r="1310" spans="4:11" x14ac:dyDescent="0.2">
      <c r="D1310" s="61"/>
      <c r="E1310" s="94"/>
      <c r="F1310" s="61"/>
      <c r="J1310" s="16"/>
      <c r="K1310" s="16"/>
    </row>
    <row r="1311" spans="4:11" x14ac:dyDescent="0.2">
      <c r="D1311" s="61"/>
      <c r="E1311" s="94"/>
      <c r="F1311" s="61"/>
      <c r="J1311" s="16"/>
      <c r="K1311" s="16"/>
    </row>
    <row r="1312" spans="4:11" x14ac:dyDescent="0.2">
      <c r="D1312" s="61"/>
      <c r="E1312" s="94"/>
      <c r="F1312" s="61"/>
      <c r="J1312" s="16"/>
      <c r="K1312" s="16"/>
    </row>
    <row r="1313" spans="4:11" x14ac:dyDescent="0.2">
      <c r="D1313" s="61"/>
      <c r="E1313" s="94"/>
      <c r="F1313" s="61"/>
      <c r="J1313" s="16"/>
      <c r="K1313" s="16"/>
    </row>
    <row r="1314" spans="4:11" x14ac:dyDescent="0.2">
      <c r="D1314" s="61"/>
      <c r="E1314" s="94"/>
      <c r="F1314" s="61"/>
      <c r="J1314" s="16"/>
      <c r="K1314" s="16"/>
    </row>
    <row r="1315" spans="4:11" x14ac:dyDescent="0.2">
      <c r="D1315" s="61"/>
      <c r="E1315" s="94"/>
      <c r="F1315" s="61"/>
      <c r="J1315" s="16"/>
      <c r="K1315" s="16"/>
    </row>
    <row r="1316" spans="4:11" x14ac:dyDescent="0.2">
      <c r="D1316" s="61"/>
      <c r="E1316" s="94"/>
      <c r="F1316" s="61"/>
      <c r="J1316" s="16"/>
      <c r="K1316" s="16"/>
    </row>
    <row r="1317" spans="4:11" x14ac:dyDescent="0.2">
      <c r="D1317" s="61"/>
      <c r="E1317" s="94"/>
      <c r="F1317" s="61"/>
      <c r="J1317" s="16"/>
      <c r="K1317" s="16"/>
    </row>
    <row r="1318" spans="4:11" x14ac:dyDescent="0.2">
      <c r="D1318" s="61"/>
      <c r="E1318" s="94"/>
      <c r="F1318" s="61"/>
      <c r="J1318" s="16"/>
      <c r="K1318" s="16"/>
    </row>
    <row r="1319" spans="4:11" x14ac:dyDescent="0.2">
      <c r="D1319" s="61"/>
      <c r="E1319" s="94"/>
      <c r="F1319" s="61"/>
      <c r="J1319" s="16"/>
      <c r="K1319" s="16"/>
    </row>
    <row r="1320" spans="4:11" x14ac:dyDescent="0.2">
      <c r="D1320" s="61"/>
      <c r="E1320" s="94"/>
      <c r="F1320" s="61"/>
      <c r="J1320" s="16"/>
      <c r="K1320" s="16"/>
    </row>
    <row r="1321" spans="4:11" x14ac:dyDescent="0.2">
      <c r="D1321" s="61"/>
      <c r="E1321" s="94"/>
      <c r="F1321" s="61"/>
      <c r="J1321" s="16"/>
      <c r="K1321" s="16"/>
    </row>
    <row r="1322" spans="4:11" x14ac:dyDescent="0.2">
      <c r="D1322" s="61"/>
      <c r="E1322" s="94"/>
      <c r="F1322" s="61"/>
      <c r="J1322" s="16"/>
      <c r="K1322" s="16"/>
    </row>
    <row r="1323" spans="4:11" x14ac:dyDescent="0.2">
      <c r="D1323" s="61"/>
      <c r="E1323" s="94"/>
      <c r="F1323" s="61"/>
      <c r="J1323" s="16"/>
      <c r="K1323" s="16"/>
    </row>
    <row r="1324" spans="4:11" x14ac:dyDescent="0.2">
      <c r="D1324" s="61"/>
      <c r="E1324" s="94"/>
      <c r="F1324" s="61"/>
      <c r="J1324" s="16"/>
      <c r="K1324" s="16"/>
    </row>
    <row r="1325" spans="4:11" x14ac:dyDescent="0.2">
      <c r="D1325" s="61"/>
      <c r="E1325" s="94"/>
      <c r="F1325" s="61"/>
      <c r="J1325" s="16"/>
      <c r="K1325" s="16"/>
    </row>
    <row r="1326" spans="4:11" x14ac:dyDescent="0.2">
      <c r="D1326" s="61"/>
      <c r="E1326" s="94"/>
      <c r="F1326" s="61"/>
      <c r="J1326" s="16"/>
      <c r="K1326" s="16"/>
    </row>
    <row r="1327" spans="4:11" x14ac:dyDescent="0.2">
      <c r="D1327" s="61"/>
      <c r="E1327" s="94"/>
      <c r="F1327" s="61"/>
      <c r="J1327" s="16"/>
      <c r="K1327" s="16"/>
    </row>
    <row r="1328" spans="4:11" x14ac:dyDescent="0.2">
      <c r="D1328" s="61"/>
      <c r="E1328" s="94"/>
      <c r="F1328" s="61"/>
      <c r="J1328" s="16"/>
      <c r="K1328" s="16"/>
    </row>
    <row r="1329" spans="4:11" x14ac:dyDescent="0.2">
      <c r="D1329" s="61"/>
      <c r="E1329" s="94"/>
      <c r="F1329" s="61"/>
      <c r="J1329" s="16"/>
      <c r="K1329" s="16"/>
    </row>
    <row r="1330" spans="4:11" x14ac:dyDescent="0.2">
      <c r="D1330" s="61"/>
      <c r="E1330" s="94"/>
      <c r="F1330" s="61"/>
      <c r="J1330" s="16"/>
      <c r="K1330" s="16"/>
    </row>
    <row r="1331" spans="4:11" x14ac:dyDescent="0.2">
      <c r="D1331" s="61"/>
      <c r="E1331" s="94"/>
      <c r="F1331" s="61"/>
      <c r="J1331" s="16"/>
      <c r="K1331" s="16"/>
    </row>
    <row r="1332" spans="4:11" x14ac:dyDescent="0.2">
      <c r="D1332" s="61"/>
      <c r="E1332" s="94"/>
      <c r="F1332" s="61"/>
      <c r="J1332" s="16"/>
      <c r="K1332" s="16"/>
    </row>
    <row r="1046855" spans="11:11" x14ac:dyDescent="0.2">
      <c r="K1046855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15" type="noConversion"/>
  <pageMargins left="0.75" right="0.75" top="1" bottom="1" header="0.5" footer="0.5"/>
  <pageSetup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2:N1046776"/>
  <sheetViews>
    <sheetView topLeftCell="B1" zoomScale="120" zoomScaleNormal="120" workbookViewId="0">
      <pane ySplit="2" topLeftCell="A5" activePane="bottomLeft" state="frozen"/>
      <selection activeCell="D1" sqref="D1"/>
      <selection pane="bottomLeft" activeCell="G10" sqref="G10"/>
    </sheetView>
  </sheetViews>
  <sheetFormatPr defaultColWidth="8.85546875" defaultRowHeight="12.75" x14ac:dyDescent="0.2"/>
  <cols>
    <col min="1" max="1" width="55.42578125" style="18" customWidth="1"/>
    <col min="2" max="2" width="17.28515625" style="18" customWidth="1"/>
    <col min="3" max="3" width="30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2" style="77" bestFit="1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4" width="9.42578125" style="18" customWidth="1"/>
    <col min="15" max="16384" width="8.85546875" style="18"/>
  </cols>
  <sheetData>
    <row r="2" spans="1:14" x14ac:dyDescent="0.2">
      <c r="A2" s="74" t="s">
        <v>0</v>
      </c>
    </row>
    <row r="3" spans="1:14" ht="13.5" thickBot="1" x14ac:dyDescent="0.25"/>
    <row r="4" spans="1:14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4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4" ht="13.5" thickTop="1" x14ac:dyDescent="0.2">
      <c r="D6" s="61"/>
      <c r="E6" s="94"/>
      <c r="F6" s="61"/>
      <c r="J6" s="16"/>
      <c r="K6" s="16"/>
    </row>
    <row r="7" spans="1:14" ht="12.75" customHeight="1" x14ac:dyDescent="0.2">
      <c r="A7" s="95" t="s">
        <v>175</v>
      </c>
      <c r="B7" s="15"/>
      <c r="C7" s="15"/>
      <c r="D7" s="96"/>
      <c r="E7" s="97">
        <v>23</v>
      </c>
      <c r="F7" s="95"/>
      <c r="J7" s="16"/>
      <c r="K7" s="16"/>
    </row>
    <row r="8" spans="1:14" ht="12.75" customHeight="1" x14ac:dyDescent="0.2">
      <c r="A8" s="15" t="s">
        <v>471</v>
      </c>
      <c r="C8" s="15"/>
      <c r="D8" s="61">
        <v>502480</v>
      </c>
      <c r="E8" s="97">
        <v>23</v>
      </c>
      <c r="F8" s="61"/>
      <c r="J8" s="16"/>
      <c r="K8" s="16"/>
    </row>
    <row r="9" spans="1:14" ht="12.75" customHeight="1" x14ac:dyDescent="0.2">
      <c r="A9" s="15" t="s">
        <v>472</v>
      </c>
      <c r="C9" s="15"/>
      <c r="D9" s="61">
        <v>1705000</v>
      </c>
      <c r="E9" s="97">
        <v>23</v>
      </c>
      <c r="F9" s="61"/>
      <c r="J9" s="16"/>
      <c r="K9" s="16"/>
    </row>
    <row r="10" spans="1:14" ht="12.75" customHeight="1" x14ac:dyDescent="0.2">
      <c r="A10" s="15" t="s">
        <v>1207</v>
      </c>
      <c r="C10" s="15"/>
      <c r="D10" s="61"/>
      <c r="E10" s="97">
        <v>23</v>
      </c>
      <c r="F10" s="61"/>
      <c r="G10" s="18" t="s">
        <v>1208</v>
      </c>
      <c r="H10" s="20" t="s">
        <v>1209</v>
      </c>
      <c r="I10" s="76">
        <v>45763</v>
      </c>
      <c r="J10" s="16" t="s">
        <v>1227</v>
      </c>
      <c r="K10" s="16">
        <v>105202.11</v>
      </c>
      <c r="M10" t="s">
        <v>1230</v>
      </c>
      <c r="N10" s="123">
        <v>45769</v>
      </c>
    </row>
    <row r="11" spans="1:14" ht="12.75" customHeight="1" x14ac:dyDescent="0.2">
      <c r="A11" s="15" t="s">
        <v>1207</v>
      </c>
      <c r="C11" s="15"/>
      <c r="D11" s="61"/>
      <c r="E11" s="97">
        <v>23</v>
      </c>
      <c r="F11" s="61"/>
      <c r="G11" s="18" t="s">
        <v>1208</v>
      </c>
      <c r="H11" s="20" t="s">
        <v>1226</v>
      </c>
      <c r="I11" s="76">
        <v>45765</v>
      </c>
      <c r="J11" s="16" t="s">
        <v>1228</v>
      </c>
      <c r="K11" s="16">
        <v>247390.99</v>
      </c>
      <c r="M11" t="s">
        <v>1230</v>
      </c>
      <c r="N11" s="123">
        <v>45769</v>
      </c>
    </row>
    <row r="12" spans="1:14" ht="12.75" customHeight="1" x14ac:dyDescent="0.2">
      <c r="A12" s="15" t="s">
        <v>1207</v>
      </c>
      <c r="C12" s="15"/>
      <c r="D12" s="61"/>
      <c r="E12" s="97">
        <v>23</v>
      </c>
      <c r="F12" s="61"/>
      <c r="G12" s="18" t="s">
        <v>1208</v>
      </c>
      <c r="H12" s="20" t="s">
        <v>1281</v>
      </c>
      <c r="I12" s="76">
        <v>45799</v>
      </c>
      <c r="J12" s="16" t="s">
        <v>1282</v>
      </c>
      <c r="K12" s="16">
        <v>133820.93</v>
      </c>
      <c r="M12" t="s">
        <v>1230</v>
      </c>
      <c r="N12" s="123">
        <v>45800</v>
      </c>
    </row>
    <row r="13" spans="1:14" ht="12.75" customHeight="1" x14ac:dyDescent="0.2">
      <c r="D13" s="61"/>
      <c r="E13" s="94"/>
      <c r="F13" s="61"/>
      <c r="J13" s="16"/>
      <c r="K13" s="16"/>
    </row>
    <row r="14" spans="1:14" s="95" customFormat="1" ht="12.75" customHeight="1" thickBot="1" x14ac:dyDescent="0.25">
      <c r="A14" s="98" t="s">
        <v>473</v>
      </c>
      <c r="B14" s="98"/>
      <c r="C14" s="98"/>
      <c r="D14" s="99">
        <f>SUM(D7:D13)</f>
        <v>2207480</v>
      </c>
      <c r="E14" s="100"/>
      <c r="F14" s="99"/>
      <c r="G14" s="98"/>
      <c r="H14" s="101"/>
      <c r="I14" s="102"/>
      <c r="J14" s="103"/>
      <c r="K14" s="103">
        <f>SUM(K7:K13)</f>
        <v>486414.02999999997</v>
      </c>
      <c r="L14" s="104">
        <f>+D14-K14</f>
        <v>1721065.97</v>
      </c>
    </row>
    <row r="15" spans="1:14" ht="13.5" thickTop="1" x14ac:dyDescent="0.2">
      <c r="D15" s="61"/>
      <c r="E15" s="94"/>
      <c r="F15" s="61"/>
      <c r="J15" s="16"/>
      <c r="K15" s="16"/>
    </row>
    <row r="16" spans="1:14" x14ac:dyDescent="0.2">
      <c r="D16" s="61"/>
      <c r="E16" s="94"/>
      <c r="F16" s="61"/>
      <c r="J16" s="16"/>
      <c r="K16" s="16"/>
    </row>
    <row r="17" spans="4:11" x14ac:dyDescent="0.2">
      <c r="D17" s="61"/>
      <c r="E17" s="94"/>
      <c r="F17" s="61"/>
      <c r="J17" s="16"/>
      <c r="K17" s="16"/>
    </row>
    <row r="18" spans="4:11" x14ac:dyDescent="0.2">
      <c r="D18" s="61"/>
      <c r="E18" s="94"/>
      <c r="F18" s="61"/>
      <c r="J18" s="16"/>
      <c r="K18" s="16"/>
    </row>
    <row r="19" spans="4:11" x14ac:dyDescent="0.2">
      <c r="D19" s="61"/>
      <c r="E19" s="94"/>
      <c r="F19" s="61"/>
      <c r="J19" s="16"/>
      <c r="K19" s="16"/>
    </row>
    <row r="20" spans="4:11" x14ac:dyDescent="0.2">
      <c r="D20" s="61"/>
      <c r="E20" s="94"/>
      <c r="F20" s="61"/>
      <c r="J20" s="16"/>
      <c r="K20" s="16"/>
    </row>
    <row r="21" spans="4:11" x14ac:dyDescent="0.2">
      <c r="D21" s="61"/>
      <c r="E21" s="94"/>
      <c r="F21" s="61"/>
      <c r="J21" s="16"/>
      <c r="K21" s="16"/>
    </row>
    <row r="22" spans="4:11" x14ac:dyDescent="0.2">
      <c r="D22" s="61"/>
      <c r="E22" s="94"/>
      <c r="F22" s="61"/>
      <c r="J22" s="16"/>
      <c r="K22" s="16"/>
    </row>
    <row r="23" spans="4:11" x14ac:dyDescent="0.2">
      <c r="D23" s="61"/>
      <c r="E23" s="94"/>
      <c r="F23" s="61"/>
      <c r="J23" s="16"/>
      <c r="K23" s="16"/>
    </row>
    <row r="24" spans="4:11" x14ac:dyDescent="0.2">
      <c r="D24" s="61"/>
      <c r="E24" s="94"/>
      <c r="F24" s="61"/>
      <c r="J24" s="16"/>
      <c r="K24" s="16"/>
    </row>
    <row r="25" spans="4:11" x14ac:dyDescent="0.2">
      <c r="D25" s="61"/>
      <c r="E25" s="94"/>
      <c r="F25" s="61"/>
      <c r="J25" s="16"/>
      <c r="K25" s="16"/>
    </row>
    <row r="26" spans="4:11" x14ac:dyDescent="0.2">
      <c r="D26" s="61"/>
      <c r="E26" s="94"/>
      <c r="F26" s="61"/>
      <c r="J26" s="16"/>
      <c r="K26" s="16"/>
    </row>
    <row r="27" spans="4:11" x14ac:dyDescent="0.2">
      <c r="D27" s="61"/>
      <c r="E27" s="94"/>
      <c r="F27" s="61"/>
      <c r="J27" s="16"/>
      <c r="K27" s="16"/>
    </row>
    <row r="28" spans="4:11" x14ac:dyDescent="0.2">
      <c r="D28" s="61"/>
      <c r="E28" s="94"/>
      <c r="F28" s="61"/>
      <c r="J28" s="16"/>
      <c r="K28" s="16"/>
    </row>
    <row r="29" spans="4:11" x14ac:dyDescent="0.2">
      <c r="D29" s="61"/>
      <c r="E29" s="94"/>
      <c r="F29" s="61"/>
      <c r="J29" s="16"/>
      <c r="K29" s="16"/>
    </row>
    <row r="30" spans="4:11" x14ac:dyDescent="0.2">
      <c r="D30" s="61"/>
      <c r="E30" s="94"/>
      <c r="F30" s="61"/>
      <c r="J30" s="16"/>
      <c r="K30" s="16"/>
    </row>
    <row r="31" spans="4:11" x14ac:dyDescent="0.2">
      <c r="D31" s="61"/>
      <c r="E31" s="94"/>
      <c r="F31" s="61"/>
      <c r="J31" s="16"/>
      <c r="K31" s="16"/>
    </row>
    <row r="32" spans="4:11" x14ac:dyDescent="0.2">
      <c r="D32" s="61"/>
      <c r="E32" s="94"/>
      <c r="F32" s="61"/>
      <c r="J32" s="16"/>
      <c r="K32" s="16"/>
    </row>
    <row r="33" spans="4:11" x14ac:dyDescent="0.2">
      <c r="D33" s="61"/>
      <c r="E33" s="94"/>
      <c r="F33" s="61"/>
      <c r="J33" s="16"/>
      <c r="K33" s="16"/>
    </row>
    <row r="34" spans="4:11" x14ac:dyDescent="0.2">
      <c r="D34" s="61"/>
      <c r="E34" s="94"/>
      <c r="F34" s="61"/>
      <c r="J34" s="16"/>
      <c r="K34" s="16"/>
    </row>
    <row r="35" spans="4:11" x14ac:dyDescent="0.2">
      <c r="D35" s="61"/>
      <c r="E35" s="94"/>
      <c r="F35" s="61"/>
      <c r="J35" s="16"/>
      <c r="K35" s="16"/>
    </row>
    <row r="36" spans="4:11" x14ac:dyDescent="0.2">
      <c r="D36" s="61"/>
      <c r="E36" s="94"/>
      <c r="F36" s="61"/>
      <c r="J36" s="16"/>
      <c r="K36" s="16"/>
    </row>
    <row r="37" spans="4:11" x14ac:dyDescent="0.2">
      <c r="D37" s="61"/>
      <c r="E37" s="94"/>
      <c r="F37" s="61"/>
      <c r="J37" s="16"/>
      <c r="K37" s="16"/>
    </row>
    <row r="38" spans="4:11" x14ac:dyDescent="0.2">
      <c r="D38" s="61"/>
      <c r="E38" s="94"/>
      <c r="F38" s="61"/>
      <c r="J38" s="16"/>
      <c r="K38" s="16"/>
    </row>
    <row r="39" spans="4:11" x14ac:dyDescent="0.2">
      <c r="D39" s="61"/>
      <c r="E39" s="94"/>
      <c r="F39" s="61"/>
      <c r="J39" s="16"/>
      <c r="K39" s="16"/>
    </row>
    <row r="40" spans="4:11" x14ac:dyDescent="0.2">
      <c r="D40" s="61"/>
      <c r="E40" s="94"/>
      <c r="F40" s="61"/>
      <c r="J40" s="16"/>
      <c r="K40" s="16"/>
    </row>
    <row r="41" spans="4:11" x14ac:dyDescent="0.2">
      <c r="D41" s="61"/>
      <c r="E41" s="94"/>
      <c r="F41" s="61"/>
      <c r="J41" s="16"/>
      <c r="K41" s="16"/>
    </row>
    <row r="42" spans="4:11" x14ac:dyDescent="0.2">
      <c r="D42" s="61"/>
      <c r="E42" s="94"/>
      <c r="F42" s="61"/>
      <c r="J42" s="16"/>
      <c r="K42" s="16"/>
    </row>
    <row r="43" spans="4:11" x14ac:dyDescent="0.2">
      <c r="D43" s="61"/>
      <c r="E43" s="94"/>
      <c r="F43" s="61"/>
      <c r="J43" s="16"/>
      <c r="K43" s="16"/>
    </row>
    <row r="44" spans="4:11" x14ac:dyDescent="0.2">
      <c r="D44" s="61"/>
      <c r="E44" s="94"/>
      <c r="F44" s="61"/>
      <c r="J44" s="16"/>
      <c r="K44" s="16"/>
    </row>
    <row r="45" spans="4:11" x14ac:dyDescent="0.2">
      <c r="D45" s="61"/>
      <c r="E45" s="94"/>
      <c r="F45" s="61"/>
      <c r="J45" s="16"/>
      <c r="K45" s="16"/>
    </row>
    <row r="46" spans="4:11" x14ac:dyDescent="0.2">
      <c r="D46" s="61"/>
      <c r="E46" s="94"/>
      <c r="F46" s="61"/>
      <c r="J46" s="16"/>
      <c r="K46" s="16"/>
    </row>
    <row r="47" spans="4:11" x14ac:dyDescent="0.2">
      <c r="D47" s="61"/>
      <c r="E47" s="94"/>
      <c r="F47" s="61"/>
      <c r="J47" s="16"/>
      <c r="K47" s="16"/>
    </row>
    <row r="48" spans="4:11" x14ac:dyDescent="0.2">
      <c r="D48" s="61"/>
      <c r="E48" s="94"/>
      <c r="F48" s="61"/>
      <c r="J48" s="16"/>
      <c r="K48" s="16"/>
    </row>
    <row r="49" spans="4:11" x14ac:dyDescent="0.2">
      <c r="D49" s="61"/>
      <c r="E49" s="94"/>
      <c r="F49" s="61"/>
      <c r="J49" s="16"/>
      <c r="K49" s="16"/>
    </row>
    <row r="50" spans="4:11" x14ac:dyDescent="0.2">
      <c r="D50" s="61"/>
      <c r="E50" s="94"/>
      <c r="F50" s="61"/>
      <c r="J50" s="16"/>
      <c r="K50" s="16"/>
    </row>
    <row r="51" spans="4:11" x14ac:dyDescent="0.2">
      <c r="D51" s="61"/>
      <c r="E51" s="94"/>
      <c r="F51" s="61"/>
      <c r="J51" s="16"/>
      <c r="K51" s="16"/>
    </row>
    <row r="52" spans="4:11" x14ac:dyDescent="0.2">
      <c r="D52" s="61"/>
      <c r="E52" s="94"/>
      <c r="F52" s="61"/>
      <c r="J52" s="16"/>
      <c r="K52" s="16"/>
    </row>
    <row r="53" spans="4:11" x14ac:dyDescent="0.2">
      <c r="D53" s="61"/>
      <c r="E53" s="94"/>
      <c r="F53" s="61"/>
      <c r="J53" s="16"/>
      <c r="K53" s="16"/>
    </row>
    <row r="54" spans="4:11" x14ac:dyDescent="0.2">
      <c r="D54" s="61"/>
      <c r="E54" s="94"/>
      <c r="F54" s="61"/>
      <c r="J54" s="16"/>
      <c r="K54" s="16"/>
    </row>
    <row r="55" spans="4:11" x14ac:dyDescent="0.2">
      <c r="D55" s="61"/>
      <c r="E55" s="94"/>
      <c r="F55" s="61"/>
      <c r="J55" s="16"/>
      <c r="K55" s="16"/>
    </row>
    <row r="56" spans="4:11" x14ac:dyDescent="0.2">
      <c r="D56" s="61"/>
      <c r="E56" s="94"/>
      <c r="F56" s="61"/>
      <c r="J56" s="16"/>
      <c r="K56" s="16"/>
    </row>
    <row r="57" spans="4:11" x14ac:dyDescent="0.2">
      <c r="D57" s="61"/>
      <c r="E57" s="94"/>
      <c r="F57" s="61"/>
      <c r="J57" s="16"/>
      <c r="K57" s="16"/>
    </row>
    <row r="58" spans="4:11" x14ac:dyDescent="0.2">
      <c r="D58" s="61"/>
      <c r="E58" s="94"/>
      <c r="F58" s="61"/>
      <c r="J58" s="16"/>
      <c r="K58" s="16"/>
    </row>
    <row r="59" spans="4:11" x14ac:dyDescent="0.2">
      <c r="D59" s="61"/>
      <c r="E59" s="94"/>
      <c r="F59" s="61"/>
      <c r="J59" s="16"/>
      <c r="K59" s="16"/>
    </row>
    <row r="60" spans="4:11" x14ac:dyDescent="0.2">
      <c r="D60" s="61"/>
      <c r="E60" s="94"/>
      <c r="F60" s="61"/>
      <c r="J60" s="16"/>
      <c r="K60" s="16"/>
    </row>
    <row r="61" spans="4:11" x14ac:dyDescent="0.2">
      <c r="D61" s="61"/>
      <c r="E61" s="94"/>
      <c r="F61" s="61"/>
      <c r="J61" s="16"/>
      <c r="K61" s="16"/>
    </row>
    <row r="62" spans="4:11" x14ac:dyDescent="0.2">
      <c r="D62" s="61"/>
      <c r="E62" s="94"/>
      <c r="F62" s="61"/>
      <c r="J62" s="16"/>
      <c r="K62" s="16"/>
    </row>
    <row r="63" spans="4:11" x14ac:dyDescent="0.2">
      <c r="D63" s="61"/>
      <c r="E63" s="94"/>
      <c r="F63" s="61"/>
      <c r="J63" s="16"/>
      <c r="K63" s="16"/>
    </row>
    <row r="64" spans="4:11" x14ac:dyDescent="0.2">
      <c r="D64" s="61"/>
      <c r="E64" s="94"/>
      <c r="F64" s="61"/>
      <c r="J64" s="16"/>
      <c r="K64" s="16"/>
    </row>
    <row r="65" spans="4:11" x14ac:dyDescent="0.2">
      <c r="D65" s="61"/>
      <c r="E65" s="94"/>
      <c r="F65" s="61"/>
      <c r="J65" s="16"/>
      <c r="K65" s="16"/>
    </row>
    <row r="66" spans="4:11" x14ac:dyDescent="0.2">
      <c r="D66" s="61"/>
      <c r="E66" s="94"/>
      <c r="F66" s="61"/>
      <c r="J66" s="16"/>
      <c r="K66" s="16"/>
    </row>
    <row r="67" spans="4:11" x14ac:dyDescent="0.2">
      <c r="D67" s="61"/>
      <c r="E67" s="94"/>
      <c r="F67" s="61"/>
      <c r="J67" s="16"/>
      <c r="K67" s="16"/>
    </row>
    <row r="68" spans="4:11" x14ac:dyDescent="0.2">
      <c r="D68" s="61"/>
      <c r="E68" s="94"/>
      <c r="F68" s="61"/>
      <c r="J68" s="16"/>
      <c r="K68" s="16"/>
    </row>
    <row r="69" spans="4:11" x14ac:dyDescent="0.2">
      <c r="D69" s="61"/>
      <c r="E69" s="94"/>
      <c r="F69" s="61"/>
      <c r="J69" s="16"/>
      <c r="K69" s="16"/>
    </row>
    <row r="70" spans="4:11" x14ac:dyDescent="0.2">
      <c r="D70" s="61"/>
      <c r="E70" s="94"/>
      <c r="F70" s="61"/>
      <c r="J70" s="16"/>
      <c r="K70" s="16"/>
    </row>
    <row r="71" spans="4:11" x14ac:dyDescent="0.2">
      <c r="D71" s="61"/>
      <c r="E71" s="94"/>
      <c r="F71" s="61"/>
      <c r="J71" s="16"/>
      <c r="K71" s="16"/>
    </row>
    <row r="72" spans="4:11" x14ac:dyDescent="0.2">
      <c r="D72" s="61"/>
      <c r="E72" s="94"/>
      <c r="F72" s="61"/>
      <c r="J72" s="16"/>
      <c r="K72" s="16"/>
    </row>
    <row r="73" spans="4:11" x14ac:dyDescent="0.2">
      <c r="D73" s="61"/>
      <c r="E73" s="94"/>
      <c r="F73" s="61"/>
      <c r="J73" s="16"/>
      <c r="K73" s="16"/>
    </row>
    <row r="74" spans="4:11" x14ac:dyDescent="0.2">
      <c r="D74" s="61"/>
      <c r="E74" s="94"/>
      <c r="F74" s="61"/>
      <c r="J74" s="16"/>
      <c r="K74" s="16"/>
    </row>
    <row r="75" spans="4:11" x14ac:dyDescent="0.2">
      <c r="D75" s="61"/>
      <c r="E75" s="94"/>
      <c r="F75" s="61"/>
      <c r="J75" s="16"/>
      <c r="K75" s="16"/>
    </row>
    <row r="76" spans="4:11" x14ac:dyDescent="0.2">
      <c r="D76" s="61"/>
      <c r="E76" s="94"/>
      <c r="F76" s="61"/>
      <c r="J76" s="16"/>
      <c r="K76" s="16"/>
    </row>
    <row r="77" spans="4:11" x14ac:dyDescent="0.2">
      <c r="D77" s="61"/>
      <c r="E77" s="94"/>
      <c r="F77" s="61"/>
      <c r="J77" s="16"/>
      <c r="K77" s="16"/>
    </row>
    <row r="78" spans="4:11" x14ac:dyDescent="0.2">
      <c r="D78" s="61"/>
      <c r="E78" s="94"/>
      <c r="F78" s="61"/>
      <c r="J78" s="16"/>
      <c r="K78" s="16"/>
    </row>
    <row r="79" spans="4:11" x14ac:dyDescent="0.2">
      <c r="D79" s="61"/>
      <c r="E79" s="94"/>
      <c r="F79" s="61"/>
      <c r="J79" s="16"/>
      <c r="K79" s="16"/>
    </row>
    <row r="80" spans="4:11" x14ac:dyDescent="0.2">
      <c r="D80" s="61"/>
      <c r="E80" s="94"/>
      <c r="F80" s="61"/>
      <c r="J80" s="16"/>
      <c r="K80" s="16"/>
    </row>
    <row r="81" spans="4:11" x14ac:dyDescent="0.2">
      <c r="D81" s="61"/>
      <c r="E81" s="94"/>
      <c r="F81" s="61"/>
      <c r="J81" s="16"/>
      <c r="K81" s="16"/>
    </row>
    <row r="82" spans="4:11" x14ac:dyDescent="0.2">
      <c r="D82" s="61"/>
      <c r="E82" s="94"/>
      <c r="F82" s="61"/>
      <c r="J82" s="16"/>
      <c r="K82" s="16"/>
    </row>
    <row r="83" spans="4:11" x14ac:dyDescent="0.2">
      <c r="D83" s="61"/>
      <c r="E83" s="94"/>
      <c r="F83" s="61"/>
      <c r="J83" s="16"/>
      <c r="K83" s="16"/>
    </row>
    <row r="84" spans="4:11" x14ac:dyDescent="0.2">
      <c r="D84" s="61"/>
      <c r="E84" s="94"/>
      <c r="F84" s="61"/>
      <c r="J84" s="16"/>
      <c r="K84" s="16"/>
    </row>
    <row r="85" spans="4:11" x14ac:dyDescent="0.2">
      <c r="D85" s="61"/>
      <c r="E85" s="94"/>
      <c r="F85" s="61"/>
      <c r="J85" s="16"/>
      <c r="K85" s="16"/>
    </row>
    <row r="86" spans="4:11" x14ac:dyDescent="0.2">
      <c r="D86" s="61"/>
      <c r="E86" s="94"/>
      <c r="F86" s="61"/>
      <c r="J86" s="16"/>
      <c r="K86" s="16"/>
    </row>
    <row r="87" spans="4:11" x14ac:dyDescent="0.2">
      <c r="D87" s="61"/>
      <c r="E87" s="94"/>
      <c r="F87" s="61"/>
      <c r="J87" s="16"/>
      <c r="K87" s="16"/>
    </row>
    <row r="88" spans="4:11" x14ac:dyDescent="0.2">
      <c r="D88" s="61"/>
      <c r="E88" s="94"/>
      <c r="F88" s="61"/>
      <c r="J88" s="16"/>
      <c r="K88" s="16"/>
    </row>
    <row r="89" spans="4:11" x14ac:dyDescent="0.2">
      <c r="D89" s="61"/>
      <c r="E89" s="94"/>
      <c r="F89" s="61"/>
      <c r="J89" s="16"/>
      <c r="K89" s="16"/>
    </row>
    <row r="90" spans="4:11" x14ac:dyDescent="0.2">
      <c r="D90" s="61"/>
      <c r="E90" s="94"/>
      <c r="F90" s="61"/>
      <c r="J90" s="16"/>
      <c r="K90" s="16"/>
    </row>
    <row r="91" spans="4:11" x14ac:dyDescent="0.2">
      <c r="D91" s="61"/>
      <c r="E91" s="94"/>
      <c r="F91" s="61"/>
      <c r="J91" s="16"/>
      <c r="K91" s="16"/>
    </row>
    <row r="92" spans="4:11" x14ac:dyDescent="0.2">
      <c r="D92" s="61"/>
      <c r="E92" s="94"/>
      <c r="F92" s="61"/>
      <c r="J92" s="16"/>
      <c r="K92" s="16"/>
    </row>
    <row r="93" spans="4:11" x14ac:dyDescent="0.2">
      <c r="D93" s="61"/>
      <c r="E93" s="94"/>
      <c r="F93" s="61"/>
      <c r="J93" s="16"/>
      <c r="K93" s="16"/>
    </row>
    <row r="94" spans="4:11" x14ac:dyDescent="0.2">
      <c r="D94" s="61"/>
      <c r="E94" s="94"/>
      <c r="F94" s="61"/>
      <c r="J94" s="16"/>
      <c r="K94" s="16"/>
    </row>
    <row r="95" spans="4:11" x14ac:dyDescent="0.2">
      <c r="D95" s="61"/>
      <c r="E95" s="94"/>
      <c r="F95" s="61"/>
      <c r="J95" s="16"/>
      <c r="K95" s="16"/>
    </row>
    <row r="96" spans="4:11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251" spans="4:11" x14ac:dyDescent="0.2">
      <c r="D1251" s="61"/>
      <c r="E1251" s="94"/>
      <c r="F1251" s="61"/>
      <c r="J1251" s="16"/>
      <c r="K1251" s="16"/>
    </row>
    <row r="1252" spans="4:11" x14ac:dyDescent="0.2">
      <c r="D1252" s="61"/>
      <c r="E1252" s="94"/>
      <c r="F1252" s="61"/>
      <c r="J1252" s="16"/>
      <c r="K1252" s="16"/>
    </row>
    <row r="1253" spans="4:11" x14ac:dyDescent="0.2">
      <c r="D1253" s="61"/>
      <c r="E1253" s="94"/>
      <c r="F1253" s="61"/>
      <c r="J1253" s="16"/>
      <c r="K1253" s="16"/>
    </row>
    <row r="1046776" spans="11:11" x14ac:dyDescent="0.2">
      <c r="K1046776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15" type="noConversion"/>
  <pageMargins left="0.75" right="0.75" top="1" bottom="1" header="0.5" footer="0.5"/>
  <pageSetup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E578F-9CD1-45AC-9F67-26CB9614F167}">
  <dimension ref="A2:N1046774"/>
  <sheetViews>
    <sheetView zoomScale="136" zoomScaleNormal="136" workbookViewId="0">
      <selection activeCell="M10" sqref="M10:N10"/>
    </sheetView>
  </sheetViews>
  <sheetFormatPr defaultColWidth="8.85546875" defaultRowHeight="12.75" x14ac:dyDescent="0.2"/>
  <cols>
    <col min="1" max="1" width="55.42578125" style="18" customWidth="1"/>
    <col min="2" max="2" width="17.28515625" style="18" customWidth="1"/>
    <col min="3" max="3" width="30" style="18" customWidth="1"/>
    <col min="4" max="4" width="14.85546875" style="18" customWidth="1"/>
    <col min="5" max="5" width="3.7109375" style="75" customWidth="1"/>
    <col min="6" max="6" width="12.7109375" style="18" customWidth="1"/>
    <col min="7" max="7" width="41.7109375" style="18" customWidth="1"/>
    <col min="8" max="8" width="21.42578125" style="20" customWidth="1"/>
    <col min="9" max="9" width="12" style="76" customWidth="1"/>
    <col min="10" max="10" width="10" style="77" bestFit="1" customWidth="1"/>
    <col min="11" max="11" width="15" style="22" customWidth="1"/>
    <col min="12" max="12" width="14.28515625" style="18" bestFit="1" customWidth="1"/>
    <col min="13" max="13" width="12.7109375" style="18" bestFit="1" customWidth="1"/>
    <col min="14" max="14" width="11.85546875" style="18" customWidth="1"/>
    <col min="15" max="16384" width="8.85546875" style="18"/>
  </cols>
  <sheetData>
    <row r="2" spans="1:14" x14ac:dyDescent="0.2">
      <c r="A2" s="74" t="s">
        <v>0</v>
      </c>
    </row>
    <row r="3" spans="1:14" ht="13.5" thickBot="1" x14ac:dyDescent="0.25"/>
    <row r="4" spans="1:14" ht="13.5" thickTop="1" x14ac:dyDescent="0.2">
      <c r="A4" s="79" t="s">
        <v>8</v>
      </c>
      <c r="B4" s="80" t="s">
        <v>158</v>
      </c>
      <c r="C4" s="81" t="s">
        <v>159</v>
      </c>
      <c r="D4" s="81" t="s">
        <v>160</v>
      </c>
      <c r="E4" s="82" t="s">
        <v>161</v>
      </c>
      <c r="F4" s="83" t="s">
        <v>162</v>
      </c>
      <c r="G4" s="81" t="s">
        <v>163</v>
      </c>
      <c r="H4" s="81" t="s">
        <v>164</v>
      </c>
      <c r="I4" s="84" t="s">
        <v>165</v>
      </c>
      <c r="J4" s="85" t="s">
        <v>166</v>
      </c>
      <c r="K4" s="86" t="s">
        <v>167</v>
      </c>
      <c r="L4" s="81" t="s">
        <v>168</v>
      </c>
      <c r="M4" s="81" t="s">
        <v>158</v>
      </c>
      <c r="N4" s="84" t="s">
        <v>165</v>
      </c>
    </row>
    <row r="5" spans="1:14" ht="13.5" thickBot="1" x14ac:dyDescent="0.25">
      <c r="A5" s="87"/>
      <c r="B5" s="88" t="s">
        <v>169</v>
      </c>
      <c r="C5" s="89"/>
      <c r="D5" s="89" t="s">
        <v>170</v>
      </c>
      <c r="E5" s="90"/>
      <c r="F5" s="88" t="s">
        <v>144</v>
      </c>
      <c r="G5" s="89"/>
      <c r="H5" s="89"/>
      <c r="I5" s="91" t="s">
        <v>171</v>
      </c>
      <c r="J5" s="92" t="s">
        <v>144</v>
      </c>
      <c r="K5" s="93" t="s">
        <v>172</v>
      </c>
      <c r="L5" s="89" t="s">
        <v>173</v>
      </c>
      <c r="M5" s="89" t="s">
        <v>174</v>
      </c>
      <c r="N5" s="91"/>
    </row>
    <row r="6" spans="1:14" ht="13.5" thickTop="1" x14ac:dyDescent="0.2">
      <c r="D6" s="61"/>
      <c r="E6" s="94"/>
      <c r="F6" s="61"/>
      <c r="J6" s="16"/>
      <c r="K6" s="16"/>
    </row>
    <row r="7" spans="1:14" ht="12.75" customHeight="1" x14ac:dyDescent="0.2">
      <c r="A7" s="95" t="s">
        <v>175</v>
      </c>
      <c r="B7" s="15"/>
      <c r="C7" s="15"/>
      <c r="D7" s="96"/>
      <c r="E7" s="97">
        <v>23</v>
      </c>
      <c r="F7" s="95"/>
      <c r="J7" s="16"/>
      <c r="K7" s="16"/>
    </row>
    <row r="8" spans="1:14" ht="12.75" customHeight="1" x14ac:dyDescent="0.2">
      <c r="A8" s="15" t="s">
        <v>474</v>
      </c>
      <c r="C8" s="15"/>
      <c r="D8" s="122">
        <v>833255</v>
      </c>
      <c r="E8" s="97">
        <v>23</v>
      </c>
      <c r="F8" s="61"/>
      <c r="G8" s="18" t="s">
        <v>805</v>
      </c>
      <c r="H8" s="20" t="s">
        <v>806</v>
      </c>
      <c r="I8" s="76">
        <v>45345</v>
      </c>
      <c r="J8" s="16" t="s">
        <v>807</v>
      </c>
      <c r="K8" s="16">
        <v>279755</v>
      </c>
      <c r="M8">
        <v>13029777</v>
      </c>
      <c r="N8" s="123">
        <v>45377</v>
      </c>
    </row>
    <row r="9" spans="1:14" ht="12.75" customHeight="1" x14ac:dyDescent="0.2">
      <c r="A9" s="15" t="s">
        <v>474</v>
      </c>
      <c r="C9" s="15"/>
      <c r="D9" s="122"/>
      <c r="E9" s="97">
        <v>23</v>
      </c>
      <c r="F9" s="61"/>
      <c r="G9" s="18" t="s">
        <v>805</v>
      </c>
      <c r="H9" s="20" t="s">
        <v>806</v>
      </c>
      <c r="I9" s="76">
        <v>45345</v>
      </c>
      <c r="J9" s="16" t="s">
        <v>807</v>
      </c>
      <c r="K9" s="16">
        <v>130460</v>
      </c>
      <c r="M9">
        <v>13029777</v>
      </c>
      <c r="N9" s="123">
        <v>45377</v>
      </c>
    </row>
    <row r="10" spans="1:14" ht="12.75" customHeight="1" x14ac:dyDescent="0.2">
      <c r="A10" s="15" t="s">
        <v>474</v>
      </c>
      <c r="C10" s="15"/>
      <c r="D10" s="122"/>
      <c r="E10" s="97">
        <v>23</v>
      </c>
      <c r="F10" s="61"/>
      <c r="G10" s="18" t="s">
        <v>805</v>
      </c>
      <c r="H10" s="20" t="s">
        <v>1019</v>
      </c>
      <c r="I10" s="76">
        <v>45616</v>
      </c>
      <c r="J10" s="16" t="s">
        <v>1020</v>
      </c>
      <c r="K10" s="16">
        <f>99612+138700+180388</f>
        <v>418700</v>
      </c>
      <c r="M10" s="187" t="s">
        <v>1041</v>
      </c>
      <c r="N10" s="188">
        <v>45621</v>
      </c>
    </row>
    <row r="11" spans="1:14" ht="12.75" customHeight="1" x14ac:dyDescent="0.2">
      <c r="D11" s="61"/>
      <c r="E11" s="94"/>
      <c r="F11" s="61"/>
      <c r="J11" s="16"/>
      <c r="K11" s="16"/>
    </row>
    <row r="12" spans="1:14" s="95" customFormat="1" ht="12.75" customHeight="1" thickBot="1" x14ac:dyDescent="0.25">
      <c r="A12" s="98" t="s">
        <v>475</v>
      </c>
      <c r="B12" s="98"/>
      <c r="C12" s="98"/>
      <c r="D12" s="99">
        <f>SUM(D7:D11)</f>
        <v>833255</v>
      </c>
      <c r="E12" s="100"/>
      <c r="F12" s="99"/>
      <c r="G12" s="98"/>
      <c r="H12" s="101"/>
      <c r="I12" s="102"/>
      <c r="J12" s="103"/>
      <c r="K12" s="103">
        <f>SUM(K7:K11)</f>
        <v>828915</v>
      </c>
      <c r="L12" s="104">
        <f>+D12-K12</f>
        <v>4340</v>
      </c>
    </row>
    <row r="13" spans="1:14" ht="13.5" thickTop="1" x14ac:dyDescent="0.2">
      <c r="D13" s="61"/>
      <c r="E13" s="94"/>
      <c r="F13" s="61"/>
      <c r="J13" s="16"/>
      <c r="K13" s="16"/>
    </row>
    <row r="14" spans="1:14" ht="12.75" customHeight="1" x14ac:dyDescent="0.2">
      <c r="A14" s="95" t="s">
        <v>175</v>
      </c>
      <c r="B14" s="15"/>
      <c r="C14" s="15"/>
      <c r="D14" s="96"/>
      <c r="E14" s="97">
        <v>23</v>
      </c>
      <c r="F14" s="95"/>
      <c r="J14" s="16"/>
      <c r="K14" s="16"/>
    </row>
    <row r="15" spans="1:14" ht="12.75" customHeight="1" x14ac:dyDescent="0.25">
      <c r="A15" s="15" t="s">
        <v>767</v>
      </c>
      <c r="C15" s="15"/>
      <c r="D15" s="150">
        <v>88012</v>
      </c>
      <c r="E15" s="94"/>
      <c r="F15" s="61"/>
      <c r="G15" s="15" t="s">
        <v>808</v>
      </c>
      <c r="H15" s="19" t="s">
        <v>812</v>
      </c>
      <c r="I15" s="76">
        <v>45351</v>
      </c>
      <c r="J15" s="21" t="s">
        <v>809</v>
      </c>
      <c r="K15" s="16">
        <v>88012</v>
      </c>
      <c r="M15" s="128">
        <v>13037179</v>
      </c>
      <c r="N15" s="123">
        <v>45364</v>
      </c>
    </row>
    <row r="16" spans="1:14" ht="12.75" customHeight="1" x14ac:dyDescent="0.2">
      <c r="D16" s="61"/>
      <c r="E16" s="94"/>
      <c r="F16" s="61"/>
      <c r="J16" s="16"/>
      <c r="K16" s="16"/>
    </row>
    <row r="17" spans="1:12" s="95" customFormat="1" ht="12.75" customHeight="1" thickBot="1" x14ac:dyDescent="0.25">
      <c r="A17" s="98" t="s">
        <v>476</v>
      </c>
      <c r="B17" s="98"/>
      <c r="C17" s="98"/>
      <c r="D17" s="99">
        <f>SUM(D14:D16)</f>
        <v>88012</v>
      </c>
      <c r="E17" s="100"/>
      <c r="F17" s="99"/>
      <c r="G17" s="98"/>
      <c r="H17" s="101"/>
      <c r="I17" s="102"/>
      <c r="J17" s="103"/>
      <c r="K17" s="103">
        <f>SUM(K14:K16)</f>
        <v>88012</v>
      </c>
      <c r="L17" s="104">
        <f>+D17-K17</f>
        <v>0</v>
      </c>
    </row>
    <row r="18" spans="1:12" ht="13.5" thickTop="1" x14ac:dyDescent="0.2">
      <c r="D18" s="61"/>
      <c r="E18" s="94"/>
      <c r="F18" s="61"/>
      <c r="J18" s="16"/>
      <c r="K18" s="16"/>
    </row>
    <row r="19" spans="1:12" ht="12.75" customHeight="1" x14ac:dyDescent="0.2">
      <c r="A19" s="95" t="s">
        <v>175</v>
      </c>
      <c r="B19" s="15"/>
      <c r="C19" s="15"/>
      <c r="D19" s="96"/>
      <c r="E19" s="97">
        <v>23</v>
      </c>
      <c r="F19" s="95"/>
      <c r="J19" s="16"/>
      <c r="K19" s="16"/>
    </row>
    <row r="20" spans="1:12" ht="12.75" customHeight="1" x14ac:dyDescent="0.2">
      <c r="A20" s="15" t="s">
        <v>477</v>
      </c>
      <c r="C20" s="15"/>
      <c r="D20" s="122">
        <v>115463</v>
      </c>
      <c r="E20" s="94"/>
      <c r="F20" s="61"/>
      <c r="J20" s="16"/>
      <c r="K20" s="16"/>
    </row>
    <row r="21" spans="1:12" ht="12.75" customHeight="1" x14ac:dyDescent="0.2">
      <c r="D21" s="61"/>
      <c r="E21" s="94"/>
      <c r="F21" s="61"/>
      <c r="J21" s="16"/>
      <c r="K21" s="16"/>
    </row>
    <row r="22" spans="1:12" s="95" customFormat="1" ht="12.75" customHeight="1" thickBot="1" x14ac:dyDescent="0.25">
      <c r="A22" s="98" t="s">
        <v>478</v>
      </c>
      <c r="B22" s="98"/>
      <c r="C22" s="98"/>
      <c r="D22" s="99">
        <f>SUM(D19:D21)</f>
        <v>115463</v>
      </c>
      <c r="E22" s="100"/>
      <c r="F22" s="99"/>
      <c r="G22" s="98"/>
      <c r="H22" s="101"/>
      <c r="I22" s="102"/>
      <c r="J22" s="103"/>
      <c r="K22" s="103">
        <f>SUM(K19:K21)</f>
        <v>0</v>
      </c>
      <c r="L22" s="104">
        <f>+D22-K22</f>
        <v>115463</v>
      </c>
    </row>
    <row r="23" spans="1:12" ht="13.5" thickTop="1" x14ac:dyDescent="0.2">
      <c r="D23" s="61"/>
      <c r="E23" s="94"/>
      <c r="F23" s="61"/>
      <c r="J23" s="16"/>
      <c r="K23" s="16"/>
    </row>
    <row r="24" spans="1:12" ht="12.75" customHeight="1" x14ac:dyDescent="0.2">
      <c r="A24" s="95" t="s">
        <v>175</v>
      </c>
      <c r="B24" s="15"/>
      <c r="C24" s="15"/>
      <c r="D24" s="96"/>
      <c r="E24" s="97">
        <v>23</v>
      </c>
      <c r="F24" s="95"/>
      <c r="J24" s="16"/>
      <c r="K24" s="16"/>
    </row>
    <row r="25" spans="1:12" ht="12.75" customHeight="1" x14ac:dyDescent="0.2">
      <c r="A25" s="15" t="s">
        <v>479</v>
      </c>
      <c r="C25" s="15"/>
      <c r="D25" s="122">
        <v>2435000</v>
      </c>
      <c r="E25" s="94"/>
      <c r="F25" s="61"/>
      <c r="J25" s="16"/>
      <c r="K25" s="16"/>
    </row>
    <row r="26" spans="1:12" ht="12.75" customHeight="1" x14ac:dyDescent="0.2">
      <c r="D26" s="61"/>
      <c r="E26" s="94"/>
      <c r="F26" s="61"/>
      <c r="J26" s="16"/>
      <c r="K26" s="16"/>
    </row>
    <row r="27" spans="1:12" s="95" customFormat="1" ht="12.75" customHeight="1" thickBot="1" x14ac:dyDescent="0.25">
      <c r="A27" s="98" t="s">
        <v>480</v>
      </c>
      <c r="B27" s="98"/>
      <c r="C27" s="98"/>
      <c r="D27" s="99">
        <f>SUM(D24:D26)</f>
        <v>2435000</v>
      </c>
      <c r="E27" s="100"/>
      <c r="F27" s="99"/>
      <c r="G27" s="98"/>
      <c r="H27" s="101"/>
      <c r="I27" s="102"/>
      <c r="J27" s="103"/>
      <c r="K27" s="103">
        <f>SUM(K24:K26)</f>
        <v>0</v>
      </c>
      <c r="L27" s="104">
        <f>+D27-K27</f>
        <v>2435000</v>
      </c>
    </row>
    <row r="28" spans="1:12" ht="13.5" thickTop="1" x14ac:dyDescent="0.2">
      <c r="D28" s="61"/>
      <c r="E28" s="94"/>
      <c r="F28" s="61"/>
      <c r="J28" s="16"/>
      <c r="K28" s="16"/>
    </row>
    <row r="29" spans="1:12" x14ac:dyDescent="0.2">
      <c r="D29" s="61"/>
      <c r="E29" s="94"/>
      <c r="F29" s="61"/>
      <c r="J29" s="16"/>
      <c r="K29" s="16"/>
    </row>
    <row r="30" spans="1:12" x14ac:dyDescent="0.2">
      <c r="D30" s="61"/>
      <c r="E30" s="94"/>
      <c r="F30" s="61"/>
      <c r="J30" s="16"/>
      <c r="K30" s="16"/>
    </row>
    <row r="31" spans="1:12" x14ac:dyDescent="0.2">
      <c r="D31" s="61"/>
      <c r="E31" s="94"/>
      <c r="F31" s="61"/>
      <c r="J31" s="16"/>
      <c r="K31" s="16"/>
    </row>
    <row r="32" spans="1:12" x14ac:dyDescent="0.2">
      <c r="D32" s="61"/>
      <c r="E32" s="94"/>
      <c r="F32" s="61"/>
      <c r="J32" s="16"/>
      <c r="K32" s="16"/>
    </row>
    <row r="33" spans="4:11" x14ac:dyDescent="0.2">
      <c r="D33" s="61"/>
      <c r="E33" s="94"/>
      <c r="F33" s="61"/>
      <c r="J33" s="16"/>
      <c r="K33" s="16"/>
    </row>
    <row r="34" spans="4:11" x14ac:dyDescent="0.2">
      <c r="D34" s="61"/>
      <c r="E34" s="94"/>
      <c r="F34" s="61"/>
      <c r="J34" s="16"/>
      <c r="K34" s="16"/>
    </row>
    <row r="35" spans="4:11" x14ac:dyDescent="0.2">
      <c r="D35" s="61"/>
      <c r="E35" s="94"/>
      <c r="F35" s="61"/>
      <c r="J35" s="16"/>
      <c r="K35" s="16"/>
    </row>
    <row r="36" spans="4:11" x14ac:dyDescent="0.2">
      <c r="D36" s="61"/>
      <c r="E36" s="94"/>
      <c r="F36" s="61"/>
      <c r="J36" s="16"/>
      <c r="K36" s="16"/>
    </row>
    <row r="37" spans="4:11" x14ac:dyDescent="0.2">
      <c r="D37" s="61"/>
      <c r="E37" s="94"/>
      <c r="F37" s="61"/>
      <c r="J37" s="16"/>
      <c r="K37" s="16"/>
    </row>
    <row r="38" spans="4:11" x14ac:dyDescent="0.2">
      <c r="D38" s="61"/>
      <c r="E38" s="94"/>
      <c r="F38" s="61"/>
      <c r="J38" s="16"/>
      <c r="K38" s="16"/>
    </row>
    <row r="39" spans="4:11" x14ac:dyDescent="0.2">
      <c r="D39" s="61"/>
      <c r="E39" s="94"/>
      <c r="F39" s="61"/>
      <c r="J39" s="16"/>
      <c r="K39" s="16"/>
    </row>
    <row r="40" spans="4:11" x14ac:dyDescent="0.2">
      <c r="D40" s="61"/>
      <c r="E40" s="94"/>
      <c r="F40" s="61"/>
      <c r="J40" s="16"/>
      <c r="K40" s="16"/>
    </row>
    <row r="41" spans="4:11" x14ac:dyDescent="0.2">
      <c r="D41" s="61"/>
      <c r="E41" s="94"/>
      <c r="F41" s="61"/>
      <c r="J41" s="16"/>
      <c r="K41" s="16"/>
    </row>
    <row r="42" spans="4:11" x14ac:dyDescent="0.2">
      <c r="D42" s="61"/>
      <c r="E42" s="94"/>
      <c r="F42" s="61"/>
      <c r="J42" s="16"/>
      <c r="K42" s="16"/>
    </row>
    <row r="43" spans="4:11" x14ac:dyDescent="0.2">
      <c r="D43" s="61"/>
      <c r="E43" s="94"/>
      <c r="F43" s="61"/>
      <c r="J43" s="16"/>
      <c r="K43" s="16"/>
    </row>
    <row r="44" spans="4:11" x14ac:dyDescent="0.2">
      <c r="D44" s="61"/>
      <c r="E44" s="94"/>
      <c r="F44" s="61"/>
      <c r="J44" s="16"/>
      <c r="K44" s="16"/>
    </row>
    <row r="45" spans="4:11" x14ac:dyDescent="0.2">
      <c r="D45" s="61"/>
      <c r="E45" s="94"/>
      <c r="F45" s="61"/>
      <c r="J45" s="16"/>
      <c r="K45" s="16"/>
    </row>
    <row r="46" spans="4:11" x14ac:dyDescent="0.2">
      <c r="D46" s="61"/>
      <c r="E46" s="94"/>
      <c r="F46" s="61"/>
      <c r="J46" s="16"/>
      <c r="K46" s="16"/>
    </row>
    <row r="47" spans="4:11" x14ac:dyDescent="0.2">
      <c r="D47" s="61"/>
      <c r="E47" s="94"/>
      <c r="F47" s="61"/>
      <c r="J47" s="16"/>
      <c r="K47" s="16"/>
    </row>
    <row r="48" spans="4:11" x14ac:dyDescent="0.2">
      <c r="D48" s="61"/>
      <c r="E48" s="94"/>
      <c r="F48" s="61"/>
      <c r="J48" s="16"/>
      <c r="K48" s="16"/>
    </row>
    <row r="49" spans="4:11" x14ac:dyDescent="0.2">
      <c r="D49" s="61"/>
      <c r="E49" s="94"/>
      <c r="F49" s="61"/>
      <c r="J49" s="16"/>
      <c r="K49" s="16"/>
    </row>
    <row r="50" spans="4:11" x14ac:dyDescent="0.2">
      <c r="D50" s="61"/>
      <c r="E50" s="94"/>
      <c r="F50" s="61"/>
      <c r="J50" s="16"/>
      <c r="K50" s="16"/>
    </row>
    <row r="51" spans="4:11" x14ac:dyDescent="0.2">
      <c r="D51" s="61"/>
      <c r="E51" s="94"/>
      <c r="F51" s="61"/>
      <c r="J51" s="16"/>
      <c r="K51" s="16"/>
    </row>
    <row r="52" spans="4:11" x14ac:dyDescent="0.2">
      <c r="D52" s="61"/>
      <c r="E52" s="94"/>
      <c r="F52" s="61"/>
      <c r="J52" s="16"/>
      <c r="K52" s="16"/>
    </row>
    <row r="53" spans="4:11" x14ac:dyDescent="0.2">
      <c r="D53" s="61"/>
      <c r="E53" s="94"/>
      <c r="F53" s="61"/>
      <c r="J53" s="16"/>
      <c r="K53" s="16"/>
    </row>
    <row r="54" spans="4:11" x14ac:dyDescent="0.2">
      <c r="D54" s="61"/>
      <c r="E54" s="94"/>
      <c r="F54" s="61"/>
      <c r="J54" s="16"/>
      <c r="K54" s="16"/>
    </row>
    <row r="55" spans="4:11" x14ac:dyDescent="0.2">
      <c r="D55" s="61"/>
      <c r="E55" s="94"/>
      <c r="F55" s="61"/>
      <c r="J55" s="16"/>
      <c r="K55" s="16"/>
    </row>
    <row r="56" spans="4:11" x14ac:dyDescent="0.2">
      <c r="D56" s="61"/>
      <c r="E56" s="94"/>
      <c r="F56" s="61"/>
      <c r="J56" s="16"/>
      <c r="K56" s="16"/>
    </row>
    <row r="57" spans="4:11" x14ac:dyDescent="0.2">
      <c r="D57" s="61"/>
      <c r="E57" s="94"/>
      <c r="F57" s="61"/>
      <c r="J57" s="16"/>
      <c r="K57" s="16"/>
    </row>
    <row r="58" spans="4:11" x14ac:dyDescent="0.2">
      <c r="D58" s="61"/>
      <c r="E58" s="94"/>
      <c r="F58" s="61"/>
      <c r="J58" s="16"/>
      <c r="K58" s="16"/>
    </row>
    <row r="59" spans="4:11" x14ac:dyDescent="0.2">
      <c r="D59" s="61"/>
      <c r="E59" s="94"/>
      <c r="F59" s="61"/>
      <c r="J59" s="16"/>
      <c r="K59" s="16"/>
    </row>
    <row r="60" spans="4:11" x14ac:dyDescent="0.2">
      <c r="D60" s="61"/>
      <c r="E60" s="94"/>
      <c r="F60" s="61"/>
      <c r="J60" s="16"/>
      <c r="K60" s="16"/>
    </row>
    <row r="61" spans="4:11" x14ac:dyDescent="0.2">
      <c r="D61" s="61"/>
      <c r="E61" s="94"/>
      <c r="F61" s="61"/>
      <c r="J61" s="16"/>
      <c r="K61" s="16"/>
    </row>
    <row r="62" spans="4:11" x14ac:dyDescent="0.2">
      <c r="D62" s="61"/>
      <c r="E62" s="94"/>
      <c r="F62" s="61"/>
      <c r="J62" s="16"/>
      <c r="K62" s="16"/>
    </row>
    <row r="63" spans="4:11" x14ac:dyDescent="0.2">
      <c r="D63" s="61"/>
      <c r="E63" s="94"/>
      <c r="F63" s="61"/>
      <c r="J63" s="16"/>
      <c r="K63" s="16"/>
    </row>
    <row r="64" spans="4:11" x14ac:dyDescent="0.2">
      <c r="D64" s="61"/>
      <c r="E64" s="94"/>
      <c r="F64" s="61"/>
      <c r="J64" s="16"/>
      <c r="K64" s="16"/>
    </row>
    <row r="65" spans="4:11" x14ac:dyDescent="0.2">
      <c r="D65" s="61"/>
      <c r="E65" s="94"/>
      <c r="F65" s="61"/>
      <c r="J65" s="16"/>
      <c r="K65" s="16"/>
    </row>
    <row r="66" spans="4:11" x14ac:dyDescent="0.2">
      <c r="D66" s="61"/>
      <c r="E66" s="94"/>
      <c r="F66" s="61"/>
      <c r="J66" s="16"/>
      <c r="K66" s="16"/>
    </row>
    <row r="67" spans="4:11" x14ac:dyDescent="0.2">
      <c r="D67" s="61"/>
      <c r="E67" s="94"/>
      <c r="F67" s="61"/>
      <c r="J67" s="16"/>
      <c r="K67" s="16"/>
    </row>
    <row r="68" spans="4:11" x14ac:dyDescent="0.2">
      <c r="D68" s="61"/>
      <c r="E68" s="94"/>
      <c r="F68" s="61"/>
      <c r="J68" s="16"/>
      <c r="K68" s="16"/>
    </row>
    <row r="69" spans="4:11" x14ac:dyDescent="0.2">
      <c r="D69" s="61"/>
      <c r="E69" s="94"/>
      <c r="F69" s="61"/>
      <c r="J69" s="16"/>
      <c r="K69" s="16"/>
    </row>
    <row r="70" spans="4:11" x14ac:dyDescent="0.2">
      <c r="D70" s="61"/>
      <c r="E70" s="94"/>
      <c r="F70" s="61"/>
      <c r="J70" s="16"/>
      <c r="K70" s="16"/>
    </row>
    <row r="71" spans="4:11" x14ac:dyDescent="0.2">
      <c r="D71" s="61"/>
      <c r="E71" s="94"/>
      <c r="F71" s="61"/>
      <c r="J71" s="16"/>
      <c r="K71" s="16"/>
    </row>
    <row r="72" spans="4:11" x14ac:dyDescent="0.2">
      <c r="D72" s="61"/>
      <c r="E72" s="94"/>
      <c r="F72" s="61"/>
      <c r="J72" s="16"/>
      <c r="K72" s="16"/>
    </row>
    <row r="73" spans="4:11" x14ac:dyDescent="0.2">
      <c r="D73" s="61"/>
      <c r="E73" s="94"/>
      <c r="F73" s="61"/>
      <c r="J73" s="16"/>
      <c r="K73" s="16"/>
    </row>
    <row r="74" spans="4:11" x14ac:dyDescent="0.2">
      <c r="D74" s="61"/>
      <c r="E74" s="94"/>
      <c r="F74" s="61"/>
      <c r="J74" s="16"/>
      <c r="K74" s="16"/>
    </row>
    <row r="75" spans="4:11" x14ac:dyDescent="0.2">
      <c r="D75" s="61"/>
      <c r="E75" s="94"/>
      <c r="F75" s="61"/>
      <c r="J75" s="16"/>
      <c r="K75" s="16"/>
    </row>
    <row r="76" spans="4:11" x14ac:dyDescent="0.2">
      <c r="D76" s="61"/>
      <c r="E76" s="94"/>
      <c r="F76" s="61"/>
      <c r="J76" s="16"/>
      <c r="K76" s="16"/>
    </row>
    <row r="77" spans="4:11" x14ac:dyDescent="0.2">
      <c r="D77" s="61"/>
      <c r="E77" s="94"/>
      <c r="F77" s="61"/>
      <c r="J77" s="16"/>
      <c r="K77" s="16"/>
    </row>
    <row r="78" spans="4:11" x14ac:dyDescent="0.2">
      <c r="D78" s="61"/>
      <c r="E78" s="94"/>
      <c r="F78" s="61"/>
      <c r="J78" s="16"/>
      <c r="K78" s="16"/>
    </row>
    <row r="79" spans="4:11" x14ac:dyDescent="0.2">
      <c r="D79" s="61"/>
      <c r="E79" s="94"/>
      <c r="F79" s="61"/>
      <c r="J79" s="16"/>
      <c r="K79" s="16"/>
    </row>
    <row r="80" spans="4:11" x14ac:dyDescent="0.2">
      <c r="D80" s="61"/>
      <c r="E80" s="94"/>
      <c r="F80" s="61"/>
      <c r="J80" s="16"/>
      <c r="K80" s="16"/>
    </row>
    <row r="81" spans="4:11" x14ac:dyDescent="0.2">
      <c r="D81" s="61"/>
      <c r="E81" s="94"/>
      <c r="F81" s="61"/>
      <c r="J81" s="16"/>
      <c r="K81" s="16"/>
    </row>
    <row r="82" spans="4:11" x14ac:dyDescent="0.2">
      <c r="D82" s="61"/>
      <c r="E82" s="94"/>
      <c r="F82" s="61"/>
      <c r="J82" s="16"/>
      <c r="K82" s="16"/>
    </row>
    <row r="83" spans="4:11" x14ac:dyDescent="0.2">
      <c r="D83" s="61"/>
      <c r="E83" s="94"/>
      <c r="F83" s="61"/>
      <c r="J83" s="16"/>
      <c r="K83" s="16"/>
    </row>
    <row r="84" spans="4:11" x14ac:dyDescent="0.2">
      <c r="D84" s="61"/>
      <c r="E84" s="94"/>
      <c r="F84" s="61"/>
      <c r="J84" s="16"/>
      <c r="K84" s="16"/>
    </row>
    <row r="85" spans="4:11" x14ac:dyDescent="0.2">
      <c r="D85" s="61"/>
      <c r="E85" s="94"/>
      <c r="F85" s="61"/>
      <c r="J85" s="16"/>
      <c r="K85" s="16"/>
    </row>
    <row r="86" spans="4:11" x14ac:dyDescent="0.2">
      <c r="D86" s="61"/>
      <c r="E86" s="94"/>
      <c r="F86" s="61"/>
      <c r="J86" s="16"/>
      <c r="K86" s="16"/>
    </row>
    <row r="87" spans="4:11" x14ac:dyDescent="0.2">
      <c r="D87" s="61"/>
      <c r="E87" s="94"/>
      <c r="F87" s="61"/>
      <c r="J87" s="16"/>
      <c r="K87" s="16"/>
    </row>
    <row r="88" spans="4:11" x14ac:dyDescent="0.2">
      <c r="D88" s="61"/>
      <c r="E88" s="94"/>
      <c r="F88" s="61"/>
      <c r="J88" s="16"/>
      <c r="K88" s="16"/>
    </row>
    <row r="89" spans="4:11" x14ac:dyDescent="0.2">
      <c r="D89" s="61"/>
      <c r="E89" s="94"/>
      <c r="F89" s="61"/>
      <c r="J89" s="16"/>
      <c r="K89" s="16"/>
    </row>
    <row r="90" spans="4:11" x14ac:dyDescent="0.2">
      <c r="D90" s="61"/>
      <c r="E90" s="94"/>
      <c r="F90" s="61"/>
      <c r="J90" s="16"/>
      <c r="K90" s="16"/>
    </row>
    <row r="91" spans="4:11" x14ac:dyDescent="0.2">
      <c r="D91" s="61"/>
      <c r="E91" s="94"/>
      <c r="F91" s="61"/>
      <c r="J91" s="16"/>
      <c r="K91" s="16"/>
    </row>
    <row r="92" spans="4:11" x14ac:dyDescent="0.2">
      <c r="D92" s="61"/>
      <c r="E92" s="94"/>
      <c r="F92" s="61"/>
      <c r="J92" s="16"/>
      <c r="K92" s="16"/>
    </row>
    <row r="93" spans="4:11" x14ac:dyDescent="0.2">
      <c r="D93" s="61"/>
      <c r="E93" s="94"/>
      <c r="F93" s="61"/>
      <c r="J93" s="16"/>
      <c r="K93" s="16"/>
    </row>
    <row r="94" spans="4:11" x14ac:dyDescent="0.2">
      <c r="D94" s="61"/>
      <c r="E94" s="94"/>
      <c r="F94" s="61"/>
      <c r="J94" s="16"/>
      <c r="K94" s="16"/>
    </row>
    <row r="95" spans="4:11" x14ac:dyDescent="0.2">
      <c r="D95" s="61"/>
      <c r="E95" s="94"/>
      <c r="F95" s="61"/>
      <c r="J95" s="16"/>
      <c r="K95" s="16"/>
    </row>
    <row r="96" spans="4:11" x14ac:dyDescent="0.2">
      <c r="D96" s="61"/>
      <c r="E96" s="94"/>
      <c r="F96" s="61"/>
      <c r="J96" s="16"/>
      <c r="K96" s="16"/>
    </row>
    <row r="97" spans="4:11" x14ac:dyDescent="0.2">
      <c r="D97" s="61"/>
      <c r="E97" s="94"/>
      <c r="F97" s="61"/>
      <c r="J97" s="16"/>
      <c r="K97" s="16"/>
    </row>
    <row r="98" spans="4:11" x14ac:dyDescent="0.2">
      <c r="D98" s="61"/>
      <c r="E98" s="94"/>
      <c r="F98" s="61"/>
      <c r="J98" s="16"/>
      <c r="K98" s="16"/>
    </row>
    <row r="99" spans="4:11" x14ac:dyDescent="0.2">
      <c r="D99" s="61"/>
      <c r="E99" s="94"/>
      <c r="F99" s="61"/>
      <c r="J99" s="16"/>
      <c r="K99" s="16"/>
    </row>
    <row r="100" spans="4:11" x14ac:dyDescent="0.2">
      <c r="D100" s="61"/>
      <c r="E100" s="94"/>
      <c r="F100" s="61"/>
      <c r="J100" s="16"/>
      <c r="K100" s="16"/>
    </row>
    <row r="101" spans="4:11" x14ac:dyDescent="0.2">
      <c r="D101" s="61"/>
      <c r="E101" s="94"/>
      <c r="F101" s="61"/>
      <c r="J101" s="16"/>
      <c r="K101" s="16"/>
    </row>
    <row r="102" spans="4:11" x14ac:dyDescent="0.2">
      <c r="D102" s="61"/>
      <c r="E102" s="94"/>
      <c r="F102" s="61"/>
      <c r="J102" s="16"/>
      <c r="K102" s="16"/>
    </row>
    <row r="103" spans="4:11" x14ac:dyDescent="0.2">
      <c r="D103" s="61"/>
      <c r="E103" s="94"/>
      <c r="F103" s="61"/>
      <c r="J103" s="16"/>
      <c r="K103" s="16"/>
    </row>
    <row r="104" spans="4:11" x14ac:dyDescent="0.2">
      <c r="D104" s="61"/>
      <c r="E104" s="94"/>
      <c r="F104" s="61"/>
      <c r="J104" s="16"/>
      <c r="K104" s="16"/>
    </row>
    <row r="105" spans="4:11" x14ac:dyDescent="0.2">
      <c r="D105" s="61"/>
      <c r="E105" s="94"/>
      <c r="F105" s="61"/>
      <c r="J105" s="16"/>
      <c r="K105" s="16"/>
    </row>
    <row r="106" spans="4:11" x14ac:dyDescent="0.2">
      <c r="D106" s="61"/>
      <c r="E106" s="94"/>
      <c r="F106" s="61"/>
      <c r="J106" s="16"/>
      <c r="K106" s="16"/>
    </row>
    <row r="107" spans="4:11" x14ac:dyDescent="0.2">
      <c r="D107" s="61"/>
      <c r="E107" s="94"/>
      <c r="F107" s="61"/>
      <c r="J107" s="16"/>
      <c r="K107" s="16"/>
    </row>
    <row r="108" spans="4:11" x14ac:dyDescent="0.2">
      <c r="D108" s="61"/>
      <c r="E108" s="94"/>
      <c r="F108" s="61"/>
      <c r="J108" s="16"/>
      <c r="K108" s="16"/>
    </row>
    <row r="109" spans="4:11" x14ac:dyDescent="0.2">
      <c r="D109" s="61"/>
      <c r="E109" s="94"/>
      <c r="F109" s="61"/>
      <c r="J109" s="16"/>
      <c r="K109" s="16"/>
    </row>
    <row r="110" spans="4:11" x14ac:dyDescent="0.2">
      <c r="D110" s="61"/>
      <c r="E110" s="94"/>
      <c r="F110" s="61"/>
      <c r="J110" s="16"/>
      <c r="K110" s="16"/>
    </row>
    <row r="111" spans="4:11" x14ac:dyDescent="0.2">
      <c r="D111" s="61"/>
      <c r="E111" s="94"/>
      <c r="F111" s="61"/>
      <c r="J111" s="16"/>
      <c r="K111" s="16"/>
    </row>
    <row r="112" spans="4:11" x14ac:dyDescent="0.2">
      <c r="D112" s="61"/>
      <c r="E112" s="94"/>
      <c r="F112" s="61"/>
      <c r="J112" s="16"/>
      <c r="K112" s="16"/>
    </row>
    <row r="113" spans="4:11" x14ac:dyDescent="0.2">
      <c r="D113" s="61"/>
      <c r="E113" s="94"/>
      <c r="F113" s="61"/>
      <c r="J113" s="16"/>
      <c r="K113" s="16"/>
    </row>
    <row r="114" spans="4:11" x14ac:dyDescent="0.2">
      <c r="D114" s="61"/>
      <c r="E114" s="94"/>
      <c r="F114" s="61"/>
      <c r="J114" s="16"/>
      <c r="K114" s="16"/>
    </row>
    <row r="115" spans="4:11" x14ac:dyDescent="0.2">
      <c r="D115" s="61"/>
      <c r="E115" s="94"/>
      <c r="F115" s="61"/>
      <c r="J115" s="16"/>
      <c r="K115" s="16"/>
    </row>
    <row r="116" spans="4:11" x14ac:dyDescent="0.2">
      <c r="D116" s="61"/>
      <c r="E116" s="94"/>
      <c r="F116" s="61"/>
      <c r="J116" s="16"/>
      <c r="K116" s="16"/>
    </row>
    <row r="117" spans="4:11" x14ac:dyDescent="0.2">
      <c r="D117" s="61"/>
      <c r="E117" s="94"/>
      <c r="F117" s="61"/>
      <c r="J117" s="16"/>
      <c r="K117" s="16"/>
    </row>
    <row r="118" spans="4:11" x14ac:dyDescent="0.2">
      <c r="D118" s="61"/>
      <c r="E118" s="94"/>
      <c r="F118" s="61"/>
      <c r="J118" s="16"/>
      <c r="K118" s="16"/>
    </row>
    <row r="119" spans="4:11" x14ac:dyDescent="0.2">
      <c r="D119" s="61"/>
      <c r="E119" s="94"/>
      <c r="F119" s="61"/>
      <c r="J119" s="16"/>
      <c r="K119" s="16"/>
    </row>
    <row r="120" spans="4:11" x14ac:dyDescent="0.2">
      <c r="D120" s="61"/>
      <c r="E120" s="94"/>
      <c r="F120" s="61"/>
      <c r="J120" s="16"/>
      <c r="K120" s="16"/>
    </row>
    <row r="121" spans="4:11" x14ac:dyDescent="0.2">
      <c r="D121" s="61"/>
      <c r="E121" s="94"/>
      <c r="F121" s="61"/>
      <c r="J121" s="16"/>
      <c r="K121" s="16"/>
    </row>
    <row r="122" spans="4:11" x14ac:dyDescent="0.2">
      <c r="D122" s="61"/>
      <c r="E122" s="94"/>
      <c r="F122" s="61"/>
      <c r="J122" s="16"/>
      <c r="K122" s="16"/>
    </row>
    <row r="123" spans="4:11" x14ac:dyDescent="0.2">
      <c r="D123" s="61"/>
      <c r="E123" s="94"/>
      <c r="F123" s="61"/>
      <c r="J123" s="16"/>
      <c r="K123" s="16"/>
    </row>
    <row r="124" spans="4:11" x14ac:dyDescent="0.2">
      <c r="D124" s="61"/>
      <c r="E124" s="94"/>
      <c r="F124" s="61"/>
      <c r="J124" s="16"/>
      <c r="K124" s="16"/>
    </row>
    <row r="125" spans="4:11" x14ac:dyDescent="0.2">
      <c r="D125" s="61"/>
      <c r="E125" s="94"/>
      <c r="F125" s="61"/>
      <c r="J125" s="16"/>
      <c r="K125" s="16"/>
    </row>
    <row r="126" spans="4:11" x14ac:dyDescent="0.2">
      <c r="D126" s="61"/>
      <c r="E126" s="94"/>
      <c r="F126" s="61"/>
      <c r="J126" s="16"/>
      <c r="K126" s="16"/>
    </row>
    <row r="127" spans="4:11" x14ac:dyDescent="0.2">
      <c r="D127" s="61"/>
      <c r="E127" s="94"/>
      <c r="F127" s="61"/>
      <c r="J127" s="16"/>
      <c r="K127" s="16"/>
    </row>
    <row r="128" spans="4:11" x14ac:dyDescent="0.2">
      <c r="D128" s="61"/>
      <c r="E128" s="94"/>
      <c r="F128" s="61"/>
      <c r="J128" s="16"/>
      <c r="K128" s="16"/>
    </row>
    <row r="129" spans="4:11" x14ac:dyDescent="0.2">
      <c r="D129" s="61"/>
      <c r="E129" s="94"/>
      <c r="F129" s="61"/>
      <c r="J129" s="16"/>
      <c r="K129" s="16"/>
    </row>
    <row r="130" spans="4:11" x14ac:dyDescent="0.2">
      <c r="D130" s="61"/>
      <c r="E130" s="94"/>
      <c r="F130" s="61"/>
      <c r="J130" s="16"/>
      <c r="K130" s="16"/>
    </row>
    <row r="131" spans="4:11" x14ac:dyDescent="0.2">
      <c r="D131" s="61"/>
      <c r="E131" s="94"/>
      <c r="F131" s="61"/>
      <c r="J131" s="16"/>
      <c r="K131" s="16"/>
    </row>
    <row r="132" spans="4:11" x14ac:dyDescent="0.2">
      <c r="D132" s="61"/>
      <c r="E132" s="94"/>
      <c r="F132" s="61"/>
      <c r="J132" s="16"/>
      <c r="K132" s="16"/>
    </row>
    <row r="133" spans="4:11" x14ac:dyDescent="0.2">
      <c r="D133" s="61"/>
      <c r="E133" s="94"/>
      <c r="F133" s="61"/>
      <c r="J133" s="16"/>
      <c r="K133" s="16"/>
    </row>
    <row r="134" spans="4:11" x14ac:dyDescent="0.2">
      <c r="D134" s="61"/>
      <c r="E134" s="94"/>
      <c r="F134" s="61"/>
      <c r="J134" s="16"/>
      <c r="K134" s="16"/>
    </row>
    <row r="135" spans="4:11" x14ac:dyDescent="0.2">
      <c r="D135" s="61"/>
      <c r="E135" s="94"/>
      <c r="F135" s="61"/>
      <c r="J135" s="16"/>
      <c r="K135" s="16"/>
    </row>
    <row r="136" spans="4:11" x14ac:dyDescent="0.2">
      <c r="D136" s="61"/>
      <c r="E136" s="94"/>
      <c r="F136" s="61"/>
      <c r="J136" s="16"/>
      <c r="K136" s="16"/>
    </row>
    <row r="137" spans="4:11" x14ac:dyDescent="0.2">
      <c r="D137" s="61"/>
      <c r="E137" s="94"/>
      <c r="F137" s="61"/>
      <c r="J137" s="16"/>
      <c r="K137" s="16"/>
    </row>
    <row r="138" spans="4:11" x14ac:dyDescent="0.2">
      <c r="D138" s="61"/>
      <c r="E138" s="94"/>
      <c r="F138" s="61"/>
      <c r="J138" s="16"/>
      <c r="K138" s="16"/>
    </row>
    <row r="139" spans="4:11" x14ac:dyDescent="0.2">
      <c r="D139" s="61"/>
      <c r="E139" s="94"/>
      <c r="F139" s="61"/>
      <c r="J139" s="16"/>
      <c r="K139" s="16"/>
    </row>
    <row r="140" spans="4:11" x14ac:dyDescent="0.2">
      <c r="D140" s="61"/>
      <c r="E140" s="94"/>
      <c r="F140" s="61"/>
      <c r="J140" s="16"/>
      <c r="K140" s="16"/>
    </row>
    <row r="141" spans="4:11" x14ac:dyDescent="0.2">
      <c r="D141" s="61"/>
      <c r="E141" s="94"/>
      <c r="F141" s="61"/>
      <c r="J141" s="16"/>
      <c r="K141" s="16"/>
    </row>
    <row r="142" spans="4:11" x14ac:dyDescent="0.2">
      <c r="D142" s="61"/>
      <c r="E142" s="94"/>
      <c r="F142" s="61"/>
      <c r="J142" s="16"/>
      <c r="K142" s="16"/>
    </row>
    <row r="143" spans="4:11" x14ac:dyDescent="0.2">
      <c r="D143" s="61"/>
      <c r="E143" s="94"/>
      <c r="F143" s="61"/>
      <c r="J143" s="16"/>
      <c r="K143" s="16"/>
    </row>
    <row r="144" spans="4:11" x14ac:dyDescent="0.2">
      <c r="D144" s="61"/>
      <c r="E144" s="94"/>
      <c r="F144" s="61"/>
      <c r="J144" s="16"/>
      <c r="K144" s="16"/>
    </row>
    <row r="145" spans="4:11" x14ac:dyDescent="0.2">
      <c r="D145" s="61"/>
      <c r="E145" s="94"/>
      <c r="F145" s="61"/>
      <c r="J145" s="16"/>
      <c r="K145" s="16"/>
    </row>
    <row r="146" spans="4:11" x14ac:dyDescent="0.2">
      <c r="D146" s="61"/>
      <c r="E146" s="94"/>
      <c r="F146" s="61"/>
      <c r="J146" s="16"/>
      <c r="K146" s="16"/>
    </row>
    <row r="147" spans="4:11" x14ac:dyDescent="0.2">
      <c r="D147" s="61"/>
      <c r="E147" s="94"/>
      <c r="F147" s="61"/>
      <c r="J147" s="16"/>
      <c r="K147" s="16"/>
    </row>
    <row r="148" spans="4:11" x14ac:dyDescent="0.2">
      <c r="D148" s="61"/>
      <c r="E148" s="94"/>
      <c r="F148" s="61"/>
      <c r="J148" s="16"/>
      <c r="K148" s="16"/>
    </row>
    <row r="149" spans="4:11" x14ac:dyDescent="0.2">
      <c r="D149" s="61"/>
      <c r="E149" s="94"/>
      <c r="F149" s="61"/>
      <c r="J149" s="16"/>
      <c r="K149" s="16"/>
    </row>
    <row r="150" spans="4:11" x14ac:dyDescent="0.2">
      <c r="D150" s="61"/>
      <c r="E150" s="94"/>
      <c r="F150" s="61"/>
      <c r="J150" s="16"/>
      <c r="K150" s="16"/>
    </row>
    <row r="151" spans="4:11" x14ac:dyDescent="0.2">
      <c r="D151" s="61"/>
      <c r="E151" s="94"/>
      <c r="F151" s="61"/>
      <c r="J151" s="16"/>
      <c r="K151" s="16"/>
    </row>
    <row r="152" spans="4:11" x14ac:dyDescent="0.2">
      <c r="D152" s="61"/>
      <c r="E152" s="94"/>
      <c r="F152" s="61"/>
      <c r="J152" s="16"/>
      <c r="K152" s="16"/>
    </row>
    <row r="153" spans="4:11" x14ac:dyDescent="0.2">
      <c r="D153" s="61"/>
      <c r="E153" s="94"/>
      <c r="F153" s="61"/>
      <c r="J153" s="16"/>
      <c r="K153" s="16"/>
    </row>
    <row r="154" spans="4:11" x14ac:dyDescent="0.2">
      <c r="D154" s="61"/>
      <c r="E154" s="94"/>
      <c r="F154" s="61"/>
      <c r="J154" s="16"/>
      <c r="K154" s="16"/>
    </row>
    <row r="155" spans="4:11" x14ac:dyDescent="0.2">
      <c r="D155" s="61"/>
      <c r="E155" s="94"/>
      <c r="F155" s="61"/>
      <c r="J155" s="16"/>
      <c r="K155" s="16"/>
    </row>
    <row r="156" spans="4:11" x14ac:dyDescent="0.2">
      <c r="D156" s="61"/>
      <c r="E156" s="94"/>
      <c r="F156" s="61"/>
      <c r="J156" s="16"/>
      <c r="K156" s="16"/>
    </row>
    <row r="157" spans="4:11" x14ac:dyDescent="0.2">
      <c r="D157" s="61"/>
      <c r="E157" s="94"/>
      <c r="F157" s="61"/>
      <c r="J157" s="16"/>
      <c r="K157" s="16"/>
    </row>
    <row r="158" spans="4:11" x14ac:dyDescent="0.2">
      <c r="D158" s="61"/>
      <c r="E158" s="94"/>
      <c r="F158" s="61"/>
      <c r="J158" s="16"/>
      <c r="K158" s="16"/>
    </row>
    <row r="159" spans="4:11" x14ac:dyDescent="0.2">
      <c r="D159" s="61"/>
      <c r="E159" s="94"/>
      <c r="F159" s="61"/>
      <c r="J159" s="16"/>
      <c r="K159" s="16"/>
    </row>
    <row r="160" spans="4:11" x14ac:dyDescent="0.2">
      <c r="D160" s="61"/>
      <c r="E160" s="94"/>
      <c r="F160" s="61"/>
      <c r="J160" s="16"/>
      <c r="K160" s="16"/>
    </row>
    <row r="161" spans="4:11" x14ac:dyDescent="0.2">
      <c r="D161" s="61"/>
      <c r="E161" s="94"/>
      <c r="F161" s="61"/>
      <c r="J161" s="16"/>
      <c r="K161" s="16"/>
    </row>
    <row r="162" spans="4:11" x14ac:dyDescent="0.2">
      <c r="D162" s="61"/>
      <c r="E162" s="94"/>
      <c r="F162" s="61"/>
      <c r="J162" s="16"/>
      <c r="K162" s="16"/>
    </row>
    <row r="163" spans="4:11" x14ac:dyDescent="0.2">
      <c r="D163" s="61"/>
      <c r="E163" s="94"/>
      <c r="F163" s="61"/>
      <c r="J163" s="16"/>
      <c r="K163" s="16"/>
    </row>
    <row r="164" spans="4:11" x14ac:dyDescent="0.2">
      <c r="D164" s="61"/>
      <c r="E164" s="94"/>
      <c r="F164" s="61"/>
      <c r="J164" s="16"/>
      <c r="K164" s="16"/>
    </row>
    <row r="165" spans="4:11" x14ac:dyDescent="0.2">
      <c r="D165" s="61"/>
      <c r="E165" s="94"/>
      <c r="F165" s="61"/>
      <c r="J165" s="16"/>
      <c r="K165" s="16"/>
    </row>
    <row r="166" spans="4:11" x14ac:dyDescent="0.2">
      <c r="D166" s="61"/>
      <c r="E166" s="94"/>
      <c r="F166" s="61"/>
      <c r="J166" s="16"/>
      <c r="K166" s="16"/>
    </row>
    <row r="167" spans="4:11" x14ac:dyDescent="0.2">
      <c r="D167" s="61"/>
      <c r="E167" s="94"/>
      <c r="F167" s="61"/>
      <c r="J167" s="16"/>
      <c r="K167" s="16"/>
    </row>
    <row r="168" spans="4:11" x14ac:dyDescent="0.2">
      <c r="D168" s="61"/>
      <c r="E168" s="94"/>
      <c r="F168" s="61"/>
      <c r="J168" s="16"/>
      <c r="K168" s="16"/>
    </row>
    <row r="169" spans="4:11" x14ac:dyDescent="0.2">
      <c r="D169" s="61"/>
      <c r="E169" s="94"/>
      <c r="F169" s="61"/>
      <c r="J169" s="16"/>
      <c r="K169" s="16"/>
    </row>
    <row r="170" spans="4:11" x14ac:dyDescent="0.2">
      <c r="D170" s="61"/>
      <c r="E170" s="94"/>
      <c r="F170" s="61"/>
      <c r="J170" s="16"/>
      <c r="K170" s="16"/>
    </row>
    <row r="171" spans="4:11" x14ac:dyDescent="0.2">
      <c r="D171" s="61"/>
      <c r="E171" s="94"/>
      <c r="F171" s="61"/>
      <c r="J171" s="16"/>
      <c r="K171" s="16"/>
    </row>
    <row r="172" spans="4:11" x14ac:dyDescent="0.2">
      <c r="D172" s="61"/>
      <c r="E172" s="94"/>
      <c r="F172" s="61"/>
      <c r="J172" s="16"/>
      <c r="K172" s="16"/>
    </row>
    <row r="173" spans="4:11" x14ac:dyDescent="0.2">
      <c r="D173" s="61"/>
      <c r="E173" s="94"/>
      <c r="F173" s="61"/>
      <c r="J173" s="16"/>
      <c r="K173" s="16"/>
    </row>
    <row r="174" spans="4:11" x14ac:dyDescent="0.2">
      <c r="D174" s="61"/>
      <c r="E174" s="94"/>
      <c r="F174" s="61"/>
      <c r="J174" s="16"/>
      <c r="K174" s="16"/>
    </row>
    <row r="175" spans="4:11" x14ac:dyDescent="0.2">
      <c r="D175" s="61"/>
      <c r="E175" s="94"/>
      <c r="F175" s="61"/>
      <c r="J175" s="16"/>
      <c r="K175" s="16"/>
    </row>
    <row r="176" spans="4:11" x14ac:dyDescent="0.2">
      <c r="D176" s="61"/>
      <c r="E176" s="94"/>
      <c r="F176" s="61"/>
      <c r="J176" s="16"/>
      <c r="K176" s="16"/>
    </row>
    <row r="177" spans="4:11" x14ac:dyDescent="0.2">
      <c r="D177" s="61"/>
      <c r="E177" s="94"/>
      <c r="F177" s="61"/>
      <c r="J177" s="16"/>
      <c r="K177" s="16"/>
    </row>
    <row r="178" spans="4:11" x14ac:dyDescent="0.2">
      <c r="D178" s="61"/>
      <c r="E178" s="94"/>
      <c r="F178" s="61"/>
      <c r="J178" s="16"/>
      <c r="K178" s="16"/>
    </row>
    <row r="179" spans="4:11" x14ac:dyDescent="0.2">
      <c r="D179" s="61"/>
      <c r="E179" s="94"/>
      <c r="F179" s="61"/>
      <c r="J179" s="16"/>
      <c r="K179" s="16"/>
    </row>
    <row r="180" spans="4:11" x14ac:dyDescent="0.2">
      <c r="D180" s="61"/>
      <c r="E180" s="94"/>
      <c r="F180" s="61"/>
      <c r="J180" s="16"/>
      <c r="K180" s="16"/>
    </row>
    <row r="181" spans="4:11" x14ac:dyDescent="0.2">
      <c r="D181" s="61"/>
      <c r="E181" s="94"/>
      <c r="F181" s="61"/>
      <c r="J181" s="16"/>
      <c r="K181" s="16"/>
    </row>
    <row r="182" spans="4:11" x14ac:dyDescent="0.2">
      <c r="D182" s="61"/>
      <c r="E182" s="94"/>
      <c r="F182" s="61"/>
      <c r="J182" s="16"/>
      <c r="K182" s="16"/>
    </row>
    <row r="183" spans="4:11" x14ac:dyDescent="0.2">
      <c r="D183" s="61"/>
      <c r="E183" s="94"/>
      <c r="F183" s="61"/>
      <c r="J183" s="16"/>
      <c r="K183" s="16"/>
    </row>
    <row r="184" spans="4:11" x14ac:dyDescent="0.2">
      <c r="D184" s="61"/>
      <c r="E184" s="94"/>
      <c r="F184" s="61"/>
      <c r="J184" s="16"/>
      <c r="K184" s="16"/>
    </row>
    <row r="185" spans="4:11" x14ac:dyDescent="0.2">
      <c r="D185" s="61"/>
      <c r="E185" s="94"/>
      <c r="F185" s="61"/>
      <c r="J185" s="16"/>
      <c r="K185" s="16"/>
    </row>
    <row r="186" spans="4:11" x14ac:dyDescent="0.2">
      <c r="D186" s="61"/>
      <c r="E186" s="94"/>
      <c r="F186" s="61"/>
      <c r="J186" s="16"/>
      <c r="K186" s="16"/>
    </row>
    <row r="187" spans="4:11" x14ac:dyDescent="0.2">
      <c r="D187" s="61"/>
      <c r="E187" s="94"/>
      <c r="F187" s="61"/>
      <c r="J187" s="16"/>
      <c r="K187" s="16"/>
    </row>
    <row r="188" spans="4:11" x14ac:dyDescent="0.2">
      <c r="D188" s="61"/>
      <c r="E188" s="94"/>
      <c r="F188" s="61"/>
      <c r="J188" s="16"/>
      <c r="K188" s="16"/>
    </row>
    <row r="189" spans="4:11" x14ac:dyDescent="0.2">
      <c r="D189" s="61"/>
      <c r="E189" s="94"/>
      <c r="F189" s="61"/>
      <c r="J189" s="16"/>
      <c r="K189" s="16"/>
    </row>
    <row r="190" spans="4:11" x14ac:dyDescent="0.2">
      <c r="D190" s="61"/>
      <c r="E190" s="94"/>
      <c r="F190" s="61"/>
      <c r="J190" s="16"/>
      <c r="K190" s="16"/>
    </row>
    <row r="191" spans="4:11" x14ac:dyDescent="0.2">
      <c r="D191" s="61"/>
      <c r="E191" s="94"/>
      <c r="F191" s="61"/>
      <c r="J191" s="16"/>
      <c r="K191" s="16"/>
    </row>
    <row r="192" spans="4:11" x14ac:dyDescent="0.2">
      <c r="D192" s="61"/>
      <c r="E192" s="94"/>
      <c r="F192" s="61"/>
      <c r="J192" s="16"/>
      <c r="K192" s="16"/>
    </row>
    <row r="193" spans="4:11" x14ac:dyDescent="0.2">
      <c r="D193" s="61"/>
      <c r="E193" s="94"/>
      <c r="F193" s="61"/>
      <c r="J193" s="16"/>
      <c r="K193" s="16"/>
    </row>
    <row r="194" spans="4:11" x14ac:dyDescent="0.2">
      <c r="D194" s="61"/>
      <c r="E194" s="94"/>
      <c r="F194" s="61"/>
      <c r="J194" s="16"/>
      <c r="K194" s="16"/>
    </row>
    <row r="195" spans="4:11" x14ac:dyDescent="0.2">
      <c r="D195" s="61"/>
      <c r="E195" s="94"/>
      <c r="F195" s="61"/>
      <c r="J195" s="16"/>
      <c r="K195" s="16"/>
    </row>
    <row r="196" spans="4:11" x14ac:dyDescent="0.2">
      <c r="D196" s="61"/>
      <c r="E196" s="94"/>
      <c r="F196" s="61"/>
      <c r="J196" s="16"/>
      <c r="K196" s="16"/>
    </row>
    <row r="197" spans="4:11" x14ac:dyDescent="0.2">
      <c r="D197" s="61"/>
      <c r="E197" s="94"/>
      <c r="F197" s="61"/>
      <c r="J197" s="16"/>
      <c r="K197" s="16"/>
    </row>
    <row r="198" spans="4:11" x14ac:dyDescent="0.2">
      <c r="D198" s="61"/>
      <c r="E198" s="94"/>
      <c r="F198" s="61"/>
      <c r="J198" s="16"/>
      <c r="K198" s="16"/>
    </row>
    <row r="199" spans="4:11" x14ac:dyDescent="0.2">
      <c r="D199" s="61"/>
      <c r="E199" s="94"/>
      <c r="F199" s="61"/>
      <c r="J199" s="16"/>
      <c r="K199" s="16"/>
    </row>
    <row r="200" spans="4:11" x14ac:dyDescent="0.2">
      <c r="D200" s="61"/>
      <c r="E200" s="94"/>
      <c r="F200" s="61"/>
      <c r="J200" s="16"/>
      <c r="K200" s="16"/>
    </row>
    <row r="201" spans="4:11" x14ac:dyDescent="0.2">
      <c r="D201" s="61"/>
      <c r="E201" s="94"/>
      <c r="F201" s="61"/>
      <c r="J201" s="16"/>
      <c r="K201" s="16"/>
    </row>
    <row r="202" spans="4:11" x14ac:dyDescent="0.2">
      <c r="D202" s="61"/>
      <c r="E202" s="94"/>
      <c r="F202" s="61"/>
      <c r="J202" s="16"/>
      <c r="K202" s="16"/>
    </row>
    <row r="203" spans="4:11" x14ac:dyDescent="0.2">
      <c r="D203" s="61"/>
      <c r="E203" s="94"/>
      <c r="F203" s="61"/>
      <c r="J203" s="16"/>
      <c r="K203" s="16"/>
    </row>
    <row r="204" spans="4:11" x14ac:dyDescent="0.2">
      <c r="D204" s="61"/>
      <c r="E204" s="94"/>
      <c r="F204" s="61"/>
      <c r="J204" s="16"/>
      <c r="K204" s="16"/>
    </row>
    <row r="205" spans="4:11" x14ac:dyDescent="0.2">
      <c r="D205" s="61"/>
      <c r="E205" s="94"/>
      <c r="F205" s="61"/>
      <c r="J205" s="16"/>
      <c r="K205" s="16"/>
    </row>
    <row r="206" spans="4:11" x14ac:dyDescent="0.2">
      <c r="D206" s="61"/>
      <c r="E206" s="94"/>
      <c r="F206" s="61"/>
      <c r="J206" s="16"/>
      <c r="K206" s="16"/>
    </row>
    <row r="207" spans="4:11" x14ac:dyDescent="0.2">
      <c r="D207" s="61"/>
      <c r="E207" s="94"/>
      <c r="F207" s="61"/>
      <c r="J207" s="16"/>
      <c r="K207" s="16"/>
    </row>
    <row r="208" spans="4:11" x14ac:dyDescent="0.2">
      <c r="D208" s="61"/>
      <c r="E208" s="94"/>
      <c r="F208" s="61"/>
      <c r="J208" s="16"/>
      <c r="K208" s="16"/>
    </row>
    <row r="209" spans="4:11" x14ac:dyDescent="0.2">
      <c r="D209" s="61"/>
      <c r="E209" s="94"/>
      <c r="F209" s="61"/>
      <c r="J209" s="16"/>
      <c r="K209" s="16"/>
    </row>
    <row r="210" spans="4:11" x14ac:dyDescent="0.2">
      <c r="D210" s="61"/>
      <c r="E210" s="94"/>
      <c r="F210" s="61"/>
      <c r="J210" s="16"/>
      <c r="K210" s="16"/>
    </row>
    <row r="211" spans="4:11" x14ac:dyDescent="0.2">
      <c r="D211" s="61"/>
      <c r="E211" s="94"/>
      <c r="F211" s="61"/>
      <c r="J211" s="16"/>
      <c r="K211" s="16"/>
    </row>
    <row r="212" spans="4:11" x14ac:dyDescent="0.2">
      <c r="D212" s="61"/>
      <c r="E212" s="94"/>
      <c r="F212" s="61"/>
      <c r="J212" s="16"/>
      <c r="K212" s="16"/>
    </row>
    <row r="213" spans="4:11" x14ac:dyDescent="0.2">
      <c r="D213" s="61"/>
      <c r="E213" s="94"/>
      <c r="F213" s="61"/>
      <c r="J213" s="16"/>
      <c r="K213" s="16"/>
    </row>
    <row r="214" spans="4:11" x14ac:dyDescent="0.2">
      <c r="D214" s="61"/>
      <c r="E214" s="94"/>
      <c r="F214" s="61"/>
      <c r="J214" s="16"/>
      <c r="K214" s="16"/>
    </row>
    <row r="215" spans="4:11" x14ac:dyDescent="0.2">
      <c r="D215" s="61"/>
      <c r="E215" s="94"/>
      <c r="F215" s="61"/>
      <c r="J215" s="16"/>
      <c r="K215" s="16"/>
    </row>
    <row r="216" spans="4:11" x14ac:dyDescent="0.2">
      <c r="D216" s="61"/>
      <c r="E216" s="94"/>
      <c r="F216" s="61"/>
      <c r="J216" s="16"/>
      <c r="K216" s="16"/>
    </row>
    <row r="217" spans="4:11" x14ac:dyDescent="0.2">
      <c r="D217" s="61"/>
      <c r="E217" s="94"/>
      <c r="F217" s="61"/>
      <c r="J217" s="16"/>
      <c r="K217" s="16"/>
    </row>
    <row r="218" spans="4:11" x14ac:dyDescent="0.2">
      <c r="D218" s="61"/>
      <c r="E218" s="94"/>
      <c r="F218" s="61"/>
      <c r="J218" s="16"/>
      <c r="K218" s="16"/>
    </row>
    <row r="219" spans="4:11" x14ac:dyDescent="0.2">
      <c r="D219" s="61"/>
      <c r="E219" s="94"/>
      <c r="F219" s="61"/>
      <c r="J219" s="16"/>
      <c r="K219" s="16"/>
    </row>
    <row r="220" spans="4:11" x14ac:dyDescent="0.2">
      <c r="D220" s="61"/>
      <c r="E220" s="94"/>
      <c r="F220" s="61"/>
      <c r="J220" s="16"/>
      <c r="K220" s="16"/>
    </row>
    <row r="221" spans="4:11" x14ac:dyDescent="0.2">
      <c r="D221" s="61"/>
      <c r="E221" s="94"/>
      <c r="F221" s="61"/>
      <c r="J221" s="16"/>
      <c r="K221" s="16"/>
    </row>
    <row r="222" spans="4:11" x14ac:dyDescent="0.2">
      <c r="D222" s="61"/>
      <c r="E222" s="94"/>
      <c r="F222" s="61"/>
      <c r="J222" s="16"/>
      <c r="K222" s="16"/>
    </row>
    <row r="223" spans="4:11" x14ac:dyDescent="0.2">
      <c r="D223" s="61"/>
      <c r="E223" s="94"/>
      <c r="F223" s="61"/>
      <c r="J223" s="16"/>
      <c r="K223" s="16"/>
    </row>
    <row r="224" spans="4:11" x14ac:dyDescent="0.2">
      <c r="D224" s="61"/>
      <c r="E224" s="94"/>
      <c r="F224" s="61"/>
      <c r="J224" s="16"/>
      <c r="K224" s="16"/>
    </row>
    <row r="225" spans="4:11" x14ac:dyDescent="0.2">
      <c r="D225" s="61"/>
      <c r="E225" s="94"/>
      <c r="F225" s="61"/>
      <c r="J225" s="16"/>
      <c r="K225" s="16"/>
    </row>
    <row r="226" spans="4:11" x14ac:dyDescent="0.2">
      <c r="D226" s="61"/>
      <c r="E226" s="94"/>
      <c r="F226" s="61"/>
      <c r="J226" s="16"/>
      <c r="K226" s="16"/>
    </row>
    <row r="227" spans="4:11" x14ac:dyDescent="0.2">
      <c r="D227" s="61"/>
      <c r="E227" s="94"/>
      <c r="F227" s="61"/>
      <c r="J227" s="16"/>
      <c r="K227" s="16"/>
    </row>
    <row r="228" spans="4:11" x14ac:dyDescent="0.2">
      <c r="D228" s="61"/>
      <c r="E228" s="94"/>
      <c r="F228" s="61"/>
      <c r="J228" s="16"/>
      <c r="K228" s="16"/>
    </row>
    <row r="229" spans="4:11" x14ac:dyDescent="0.2">
      <c r="D229" s="61"/>
      <c r="E229" s="94"/>
      <c r="F229" s="61"/>
      <c r="J229" s="16"/>
      <c r="K229" s="16"/>
    </row>
    <row r="230" spans="4:11" x14ac:dyDescent="0.2">
      <c r="D230" s="61"/>
      <c r="E230" s="94"/>
      <c r="F230" s="61"/>
      <c r="J230" s="16"/>
      <c r="K230" s="16"/>
    </row>
    <row r="231" spans="4:11" x14ac:dyDescent="0.2">
      <c r="D231" s="61"/>
      <c r="E231" s="94"/>
      <c r="F231" s="61"/>
      <c r="J231" s="16"/>
      <c r="K231" s="16"/>
    </row>
    <row r="232" spans="4:11" x14ac:dyDescent="0.2">
      <c r="D232" s="61"/>
      <c r="E232" s="94"/>
      <c r="F232" s="61"/>
      <c r="J232" s="16"/>
      <c r="K232" s="16"/>
    </row>
    <row r="233" spans="4:11" x14ac:dyDescent="0.2">
      <c r="D233" s="61"/>
      <c r="E233" s="94"/>
      <c r="F233" s="61"/>
      <c r="J233" s="16"/>
      <c r="K233" s="16"/>
    </row>
    <row r="234" spans="4:11" x14ac:dyDescent="0.2">
      <c r="D234" s="61"/>
      <c r="E234" s="94"/>
      <c r="F234" s="61"/>
      <c r="J234" s="16"/>
      <c r="K234" s="16"/>
    </row>
    <row r="235" spans="4:11" x14ac:dyDescent="0.2">
      <c r="D235" s="61"/>
      <c r="E235" s="94"/>
      <c r="F235" s="61"/>
      <c r="J235" s="16"/>
      <c r="K235" s="16"/>
    </row>
    <row r="236" spans="4:11" x14ac:dyDescent="0.2">
      <c r="D236" s="61"/>
      <c r="E236" s="94"/>
      <c r="F236" s="61"/>
      <c r="J236" s="16"/>
      <c r="K236" s="16"/>
    </row>
    <row r="237" spans="4:11" x14ac:dyDescent="0.2">
      <c r="D237" s="61"/>
      <c r="E237" s="94"/>
      <c r="F237" s="61"/>
      <c r="J237" s="16"/>
      <c r="K237" s="16"/>
    </row>
    <row r="238" spans="4:11" x14ac:dyDescent="0.2">
      <c r="D238" s="61"/>
      <c r="E238" s="94"/>
      <c r="F238" s="61"/>
      <c r="J238" s="16"/>
      <c r="K238" s="16"/>
    </row>
    <row r="239" spans="4:11" x14ac:dyDescent="0.2">
      <c r="D239" s="61"/>
      <c r="E239" s="94"/>
      <c r="F239" s="61"/>
      <c r="J239" s="16"/>
      <c r="K239" s="16"/>
    </row>
    <row r="240" spans="4:11" x14ac:dyDescent="0.2">
      <c r="D240" s="61"/>
      <c r="E240" s="94"/>
      <c r="F240" s="61"/>
      <c r="J240" s="16"/>
      <c r="K240" s="16"/>
    </row>
    <row r="241" spans="4:11" x14ac:dyDescent="0.2">
      <c r="D241" s="61"/>
      <c r="E241" s="94"/>
      <c r="F241" s="61"/>
      <c r="J241" s="16"/>
      <c r="K241" s="16"/>
    </row>
    <row r="242" spans="4:11" x14ac:dyDescent="0.2">
      <c r="D242" s="61"/>
      <c r="E242" s="94"/>
      <c r="F242" s="61"/>
      <c r="J242" s="16"/>
      <c r="K242" s="16"/>
    </row>
    <row r="243" spans="4:11" x14ac:dyDescent="0.2">
      <c r="D243" s="61"/>
      <c r="E243" s="94"/>
      <c r="F243" s="61"/>
      <c r="J243" s="16"/>
      <c r="K243" s="16"/>
    </row>
    <row r="244" spans="4:11" x14ac:dyDescent="0.2">
      <c r="D244" s="61"/>
      <c r="E244" s="94"/>
      <c r="F244" s="61"/>
      <c r="J244" s="16"/>
      <c r="K244" s="16"/>
    </row>
    <row r="245" spans="4:11" x14ac:dyDescent="0.2">
      <c r="D245" s="61"/>
      <c r="E245" s="94"/>
      <c r="F245" s="61"/>
      <c r="J245" s="16"/>
      <c r="K245" s="16"/>
    </row>
    <row r="246" spans="4:11" x14ac:dyDescent="0.2">
      <c r="D246" s="61"/>
      <c r="E246" s="94"/>
      <c r="F246" s="61"/>
      <c r="J246" s="16"/>
      <c r="K246" s="16"/>
    </row>
    <row r="247" spans="4:11" x14ac:dyDescent="0.2">
      <c r="D247" s="61"/>
      <c r="E247" s="94"/>
      <c r="F247" s="61"/>
      <c r="J247" s="16"/>
      <c r="K247" s="16"/>
    </row>
    <row r="248" spans="4:11" x14ac:dyDescent="0.2">
      <c r="D248" s="61"/>
      <c r="E248" s="94"/>
      <c r="F248" s="61"/>
      <c r="J248" s="16"/>
      <c r="K248" s="16"/>
    </row>
    <row r="249" spans="4:11" x14ac:dyDescent="0.2">
      <c r="D249" s="61"/>
      <c r="E249" s="94"/>
      <c r="F249" s="61"/>
      <c r="J249" s="16"/>
      <c r="K249" s="16"/>
    </row>
    <row r="250" spans="4:11" x14ac:dyDescent="0.2">
      <c r="D250" s="61"/>
      <c r="E250" s="94"/>
      <c r="F250" s="61"/>
      <c r="J250" s="16"/>
      <c r="K250" s="16"/>
    </row>
    <row r="251" spans="4:11" x14ac:dyDescent="0.2">
      <c r="D251" s="61"/>
      <c r="E251" s="94"/>
      <c r="F251" s="61"/>
      <c r="J251" s="16"/>
      <c r="K251" s="16"/>
    </row>
    <row r="252" spans="4:11" x14ac:dyDescent="0.2">
      <c r="D252" s="61"/>
      <c r="E252" s="94"/>
      <c r="F252" s="61"/>
      <c r="J252" s="16"/>
      <c r="K252" s="16"/>
    </row>
    <row r="253" spans="4:11" x14ac:dyDescent="0.2">
      <c r="D253" s="61"/>
      <c r="E253" s="94"/>
      <c r="F253" s="61"/>
      <c r="J253" s="16"/>
      <c r="K253" s="16"/>
    </row>
    <row r="254" spans="4:11" x14ac:dyDescent="0.2">
      <c r="D254" s="61"/>
      <c r="E254" s="94"/>
      <c r="F254" s="61"/>
      <c r="J254" s="16"/>
      <c r="K254" s="16"/>
    </row>
    <row r="255" spans="4:11" x14ac:dyDescent="0.2">
      <c r="D255" s="61"/>
      <c r="E255" s="94"/>
      <c r="F255" s="61"/>
      <c r="J255" s="16"/>
      <c r="K255" s="16"/>
    </row>
    <row r="256" spans="4:11" x14ac:dyDescent="0.2">
      <c r="D256" s="61"/>
      <c r="E256" s="94"/>
      <c r="F256" s="61"/>
      <c r="J256" s="16"/>
      <c r="K256" s="16"/>
    </row>
    <row r="257" spans="4:11" x14ac:dyDescent="0.2">
      <c r="D257" s="61"/>
      <c r="E257" s="94"/>
      <c r="F257" s="61"/>
      <c r="J257" s="16"/>
      <c r="K257" s="16"/>
    </row>
    <row r="258" spans="4:11" x14ac:dyDescent="0.2">
      <c r="D258" s="61"/>
      <c r="E258" s="94"/>
      <c r="F258" s="61"/>
      <c r="J258" s="16"/>
      <c r="K258" s="16"/>
    </row>
    <row r="259" spans="4:11" x14ac:dyDescent="0.2">
      <c r="D259" s="61"/>
      <c r="E259" s="94"/>
      <c r="F259" s="61"/>
      <c r="J259" s="16"/>
      <c r="K259" s="16"/>
    </row>
    <row r="260" spans="4:11" x14ac:dyDescent="0.2">
      <c r="D260" s="61"/>
      <c r="E260" s="94"/>
      <c r="F260" s="61"/>
      <c r="J260" s="16"/>
      <c r="K260" s="16"/>
    </row>
    <row r="261" spans="4:11" x14ac:dyDescent="0.2">
      <c r="D261" s="61"/>
      <c r="E261" s="94"/>
      <c r="F261" s="61"/>
      <c r="J261" s="16"/>
      <c r="K261" s="16"/>
    </row>
    <row r="262" spans="4:11" x14ac:dyDescent="0.2">
      <c r="D262" s="61"/>
      <c r="E262" s="94"/>
      <c r="F262" s="61"/>
      <c r="J262" s="16"/>
      <c r="K262" s="16"/>
    </row>
    <row r="263" spans="4:11" x14ac:dyDescent="0.2">
      <c r="D263" s="61"/>
      <c r="E263" s="94"/>
      <c r="F263" s="61"/>
      <c r="J263" s="16"/>
      <c r="K263" s="16"/>
    </row>
    <row r="264" spans="4:11" x14ac:dyDescent="0.2">
      <c r="D264" s="61"/>
      <c r="E264" s="94"/>
      <c r="F264" s="61"/>
      <c r="J264" s="16"/>
      <c r="K264" s="16"/>
    </row>
    <row r="265" spans="4:11" x14ac:dyDescent="0.2">
      <c r="D265" s="61"/>
      <c r="E265" s="94"/>
      <c r="F265" s="61"/>
      <c r="J265" s="16"/>
      <c r="K265" s="16"/>
    </row>
    <row r="266" spans="4:11" x14ac:dyDescent="0.2">
      <c r="D266" s="61"/>
      <c r="E266" s="94"/>
      <c r="F266" s="61"/>
      <c r="J266" s="16"/>
      <c r="K266" s="16"/>
    </row>
    <row r="267" spans="4:11" x14ac:dyDescent="0.2">
      <c r="D267" s="61"/>
      <c r="E267" s="94"/>
      <c r="F267" s="61"/>
      <c r="J267" s="16"/>
      <c r="K267" s="16"/>
    </row>
    <row r="268" spans="4:11" x14ac:dyDescent="0.2">
      <c r="D268" s="61"/>
      <c r="E268" s="94"/>
      <c r="F268" s="61"/>
      <c r="J268" s="16"/>
      <c r="K268" s="16"/>
    </row>
    <row r="269" spans="4:11" x14ac:dyDescent="0.2">
      <c r="D269" s="61"/>
      <c r="E269" s="94"/>
      <c r="F269" s="61"/>
      <c r="J269" s="16"/>
      <c r="K269" s="16"/>
    </row>
    <row r="270" spans="4:11" x14ac:dyDescent="0.2">
      <c r="D270" s="61"/>
      <c r="E270" s="94"/>
      <c r="F270" s="61"/>
      <c r="J270" s="16"/>
      <c r="K270" s="16"/>
    </row>
    <row r="271" spans="4:11" x14ac:dyDescent="0.2">
      <c r="D271" s="61"/>
      <c r="E271" s="94"/>
      <c r="F271" s="61"/>
      <c r="J271" s="16"/>
      <c r="K271" s="16"/>
    </row>
    <row r="272" spans="4:11" x14ac:dyDescent="0.2">
      <c r="D272" s="61"/>
      <c r="E272" s="94"/>
      <c r="F272" s="61"/>
      <c r="J272" s="16"/>
      <c r="K272" s="16"/>
    </row>
    <row r="273" spans="4:11" x14ac:dyDescent="0.2">
      <c r="D273" s="61"/>
      <c r="E273" s="94"/>
      <c r="F273" s="61"/>
      <c r="J273" s="16"/>
      <c r="K273" s="16"/>
    </row>
    <row r="274" spans="4:11" x14ac:dyDescent="0.2">
      <c r="D274" s="61"/>
      <c r="E274" s="94"/>
      <c r="F274" s="61"/>
      <c r="J274" s="16"/>
      <c r="K274" s="16"/>
    </row>
    <row r="275" spans="4:11" x14ac:dyDescent="0.2">
      <c r="D275" s="61"/>
      <c r="E275" s="94"/>
      <c r="F275" s="61"/>
      <c r="J275" s="16"/>
      <c r="K275" s="16"/>
    </row>
    <row r="276" spans="4:11" x14ac:dyDescent="0.2">
      <c r="D276" s="61"/>
      <c r="E276" s="94"/>
      <c r="F276" s="61"/>
      <c r="J276" s="16"/>
      <c r="K276" s="16"/>
    </row>
    <row r="277" spans="4:11" x14ac:dyDescent="0.2">
      <c r="D277" s="61"/>
      <c r="E277" s="94"/>
      <c r="F277" s="61"/>
      <c r="J277" s="16"/>
      <c r="K277" s="16"/>
    </row>
    <row r="278" spans="4:11" x14ac:dyDescent="0.2">
      <c r="D278" s="61"/>
      <c r="E278" s="94"/>
      <c r="F278" s="61"/>
      <c r="J278" s="16"/>
      <c r="K278" s="16"/>
    </row>
    <row r="279" spans="4:11" x14ac:dyDescent="0.2">
      <c r="D279" s="61"/>
      <c r="E279" s="94"/>
      <c r="F279" s="61"/>
      <c r="J279" s="16"/>
      <c r="K279" s="16"/>
    </row>
    <row r="280" spans="4:11" x14ac:dyDescent="0.2">
      <c r="D280" s="61"/>
      <c r="E280" s="94"/>
      <c r="F280" s="61"/>
      <c r="J280" s="16"/>
      <c r="K280" s="16"/>
    </row>
    <row r="281" spans="4:11" x14ac:dyDescent="0.2">
      <c r="D281" s="61"/>
      <c r="E281" s="94"/>
      <c r="F281" s="61"/>
      <c r="J281" s="16"/>
      <c r="K281" s="16"/>
    </row>
    <row r="282" spans="4:11" x14ac:dyDescent="0.2">
      <c r="D282" s="61"/>
      <c r="E282" s="94"/>
      <c r="F282" s="61"/>
      <c r="J282" s="16"/>
      <c r="K282" s="16"/>
    </row>
    <row r="283" spans="4:11" x14ac:dyDescent="0.2">
      <c r="D283" s="61"/>
      <c r="E283" s="94"/>
      <c r="F283" s="61"/>
      <c r="J283" s="16"/>
      <c r="K283" s="16"/>
    </row>
    <row r="284" spans="4:11" x14ac:dyDescent="0.2">
      <c r="D284" s="61"/>
      <c r="E284" s="94"/>
      <c r="F284" s="61"/>
      <c r="J284" s="16"/>
      <c r="K284" s="16"/>
    </row>
    <row r="285" spans="4:11" x14ac:dyDescent="0.2">
      <c r="D285" s="61"/>
      <c r="E285" s="94"/>
      <c r="F285" s="61"/>
      <c r="J285" s="16"/>
      <c r="K285" s="16"/>
    </row>
    <row r="286" spans="4:11" x14ac:dyDescent="0.2">
      <c r="D286" s="61"/>
      <c r="E286" s="94"/>
      <c r="F286" s="61"/>
      <c r="J286" s="16"/>
      <c r="K286" s="16"/>
    </row>
    <row r="287" spans="4:11" x14ac:dyDescent="0.2">
      <c r="D287" s="61"/>
      <c r="E287" s="94"/>
      <c r="F287" s="61"/>
      <c r="J287" s="16"/>
      <c r="K287" s="16"/>
    </row>
    <row r="288" spans="4:11" x14ac:dyDescent="0.2">
      <c r="D288" s="61"/>
      <c r="E288" s="94"/>
      <c r="F288" s="61"/>
      <c r="J288" s="16"/>
      <c r="K288" s="16"/>
    </row>
    <row r="289" spans="4:11" x14ac:dyDescent="0.2">
      <c r="D289" s="61"/>
      <c r="E289" s="94"/>
      <c r="F289" s="61"/>
      <c r="J289" s="16"/>
      <c r="K289" s="16"/>
    </row>
    <row r="290" spans="4:11" x14ac:dyDescent="0.2">
      <c r="D290" s="61"/>
      <c r="E290" s="94"/>
      <c r="F290" s="61"/>
      <c r="J290" s="16"/>
      <c r="K290" s="16"/>
    </row>
    <row r="291" spans="4:11" x14ac:dyDescent="0.2">
      <c r="D291" s="61"/>
      <c r="E291" s="94"/>
      <c r="F291" s="61"/>
      <c r="J291" s="16"/>
      <c r="K291" s="16"/>
    </row>
    <row r="292" spans="4:11" x14ac:dyDescent="0.2">
      <c r="D292" s="61"/>
      <c r="E292" s="94"/>
      <c r="F292" s="61"/>
      <c r="J292" s="16"/>
      <c r="K292" s="16"/>
    </row>
    <row r="293" spans="4:11" x14ac:dyDescent="0.2">
      <c r="D293" s="61"/>
      <c r="E293" s="94"/>
      <c r="F293" s="61"/>
      <c r="J293" s="16"/>
      <c r="K293" s="16"/>
    </row>
    <row r="294" spans="4:11" x14ac:dyDescent="0.2">
      <c r="D294" s="61"/>
      <c r="E294" s="94"/>
      <c r="F294" s="61"/>
      <c r="J294" s="16"/>
      <c r="K294" s="16"/>
    </row>
    <row r="295" spans="4:11" x14ac:dyDescent="0.2">
      <c r="D295" s="61"/>
      <c r="E295" s="94"/>
      <c r="F295" s="61"/>
      <c r="J295" s="16"/>
      <c r="K295" s="16"/>
    </row>
    <row r="296" spans="4:11" x14ac:dyDescent="0.2">
      <c r="D296" s="61"/>
      <c r="E296" s="94"/>
      <c r="F296" s="61"/>
      <c r="J296" s="16"/>
      <c r="K296" s="16"/>
    </row>
    <row r="297" spans="4:11" x14ac:dyDescent="0.2">
      <c r="D297" s="61"/>
      <c r="E297" s="94"/>
      <c r="F297" s="61"/>
      <c r="J297" s="16"/>
      <c r="K297" s="16"/>
    </row>
    <row r="298" spans="4:11" x14ac:dyDescent="0.2">
      <c r="D298" s="61"/>
      <c r="E298" s="94"/>
      <c r="F298" s="61"/>
      <c r="J298" s="16"/>
      <c r="K298" s="16"/>
    </row>
    <row r="299" spans="4:11" x14ac:dyDescent="0.2">
      <c r="D299" s="61"/>
      <c r="E299" s="94"/>
      <c r="F299" s="61"/>
      <c r="J299" s="16"/>
      <c r="K299" s="16"/>
    </row>
    <row r="300" spans="4:11" x14ac:dyDescent="0.2">
      <c r="D300" s="61"/>
      <c r="E300" s="94"/>
      <c r="F300" s="61"/>
      <c r="J300" s="16"/>
      <c r="K300" s="16"/>
    </row>
    <row r="301" spans="4:11" x14ac:dyDescent="0.2">
      <c r="D301" s="61"/>
      <c r="E301" s="94"/>
      <c r="F301" s="61"/>
      <c r="J301" s="16"/>
      <c r="K301" s="16"/>
    </row>
    <row r="302" spans="4:11" x14ac:dyDescent="0.2">
      <c r="D302" s="61"/>
      <c r="E302" s="94"/>
      <c r="F302" s="61"/>
      <c r="J302" s="16"/>
      <c r="K302" s="16"/>
    </row>
    <row r="303" spans="4:11" x14ac:dyDescent="0.2">
      <c r="D303" s="61"/>
      <c r="E303" s="94"/>
      <c r="F303" s="61"/>
      <c r="J303" s="16"/>
      <c r="K303" s="16"/>
    </row>
    <row r="304" spans="4:11" x14ac:dyDescent="0.2">
      <c r="D304" s="61"/>
      <c r="E304" s="94"/>
      <c r="F304" s="61"/>
      <c r="J304" s="16"/>
      <c r="K304" s="16"/>
    </row>
    <row r="305" spans="4:11" x14ac:dyDescent="0.2">
      <c r="D305" s="61"/>
      <c r="E305" s="94"/>
      <c r="F305" s="61"/>
      <c r="J305" s="16"/>
      <c r="K305" s="16"/>
    </row>
    <row r="306" spans="4:11" x14ac:dyDescent="0.2">
      <c r="D306" s="61"/>
      <c r="E306" s="94"/>
      <c r="F306" s="61"/>
      <c r="J306" s="16"/>
      <c r="K306" s="16"/>
    </row>
    <row r="307" spans="4:11" x14ac:dyDescent="0.2">
      <c r="D307" s="61"/>
      <c r="E307" s="94"/>
      <c r="F307" s="61"/>
      <c r="J307" s="16"/>
      <c r="K307" s="16"/>
    </row>
    <row r="308" spans="4:11" x14ac:dyDescent="0.2">
      <c r="D308" s="61"/>
      <c r="E308" s="94"/>
      <c r="F308" s="61"/>
      <c r="J308" s="16"/>
      <c r="K308" s="16"/>
    </row>
    <row r="309" spans="4:11" x14ac:dyDescent="0.2">
      <c r="D309" s="61"/>
      <c r="E309" s="94"/>
      <c r="F309" s="61"/>
      <c r="J309" s="16"/>
      <c r="K309" s="16"/>
    </row>
    <row r="310" spans="4:11" x14ac:dyDescent="0.2">
      <c r="D310" s="61"/>
      <c r="E310" s="94"/>
      <c r="F310" s="61"/>
      <c r="J310" s="16"/>
      <c r="K310" s="16"/>
    </row>
    <row r="311" spans="4:11" x14ac:dyDescent="0.2">
      <c r="D311" s="61"/>
      <c r="E311" s="94"/>
      <c r="F311" s="61"/>
      <c r="J311" s="16"/>
      <c r="K311" s="16"/>
    </row>
    <row r="312" spans="4:11" x14ac:dyDescent="0.2">
      <c r="D312" s="61"/>
      <c r="E312" s="94"/>
      <c r="F312" s="61"/>
      <c r="J312" s="16"/>
      <c r="K312" s="16"/>
    </row>
    <row r="313" spans="4:11" x14ac:dyDescent="0.2">
      <c r="D313" s="61"/>
      <c r="E313" s="94"/>
      <c r="F313" s="61"/>
      <c r="J313" s="16"/>
      <c r="K313" s="16"/>
    </row>
    <row r="314" spans="4:11" x14ac:dyDescent="0.2">
      <c r="D314" s="61"/>
      <c r="E314" s="94"/>
      <c r="F314" s="61"/>
      <c r="J314" s="16"/>
      <c r="K314" s="16"/>
    </row>
    <row r="315" spans="4:11" x14ac:dyDescent="0.2">
      <c r="D315" s="61"/>
      <c r="E315" s="94"/>
      <c r="F315" s="61"/>
      <c r="J315" s="16"/>
      <c r="K315" s="16"/>
    </row>
    <row r="316" spans="4:11" x14ac:dyDescent="0.2">
      <c r="D316" s="61"/>
      <c r="E316" s="94"/>
      <c r="F316" s="61"/>
      <c r="J316" s="16"/>
      <c r="K316" s="16"/>
    </row>
    <row r="317" spans="4:11" x14ac:dyDescent="0.2">
      <c r="D317" s="61"/>
      <c r="E317" s="94"/>
      <c r="F317" s="61"/>
      <c r="J317" s="16"/>
      <c r="K317" s="16"/>
    </row>
    <row r="318" spans="4:11" x14ac:dyDescent="0.2">
      <c r="D318" s="61"/>
      <c r="E318" s="94"/>
      <c r="F318" s="61"/>
      <c r="J318" s="16"/>
      <c r="K318" s="16"/>
    </row>
    <row r="319" spans="4:11" x14ac:dyDescent="0.2">
      <c r="D319" s="61"/>
      <c r="E319" s="94"/>
      <c r="F319" s="61"/>
      <c r="J319" s="16"/>
      <c r="K319" s="16"/>
    </row>
    <row r="320" spans="4:11" x14ac:dyDescent="0.2">
      <c r="D320" s="61"/>
      <c r="E320" s="94"/>
      <c r="F320" s="61"/>
      <c r="J320" s="16"/>
      <c r="K320" s="16"/>
    </row>
    <row r="321" spans="4:11" x14ac:dyDescent="0.2">
      <c r="D321" s="61"/>
      <c r="E321" s="94"/>
      <c r="F321" s="61"/>
      <c r="J321" s="16"/>
      <c r="K321" s="16"/>
    </row>
    <row r="322" spans="4:11" x14ac:dyDescent="0.2">
      <c r="D322" s="61"/>
      <c r="E322" s="94"/>
      <c r="F322" s="61"/>
      <c r="J322" s="16"/>
      <c r="K322" s="16"/>
    </row>
    <row r="323" spans="4:11" x14ac:dyDescent="0.2">
      <c r="D323" s="61"/>
      <c r="E323" s="94"/>
      <c r="F323" s="61"/>
      <c r="J323" s="16"/>
      <c r="K323" s="16"/>
    </row>
    <row r="324" spans="4:11" x14ac:dyDescent="0.2">
      <c r="D324" s="61"/>
      <c r="E324" s="94"/>
      <c r="F324" s="61"/>
      <c r="J324" s="16"/>
      <c r="K324" s="16"/>
    </row>
    <row r="325" spans="4:11" x14ac:dyDescent="0.2">
      <c r="D325" s="61"/>
      <c r="E325" s="94"/>
      <c r="F325" s="61"/>
      <c r="J325" s="16"/>
      <c r="K325" s="16"/>
    </row>
    <row r="326" spans="4:11" x14ac:dyDescent="0.2">
      <c r="D326" s="61"/>
      <c r="E326" s="94"/>
      <c r="F326" s="61"/>
      <c r="J326" s="16"/>
      <c r="K326" s="16"/>
    </row>
    <row r="327" spans="4:11" x14ac:dyDescent="0.2">
      <c r="D327" s="61"/>
      <c r="E327" s="94"/>
      <c r="F327" s="61"/>
      <c r="J327" s="16"/>
      <c r="K327" s="16"/>
    </row>
    <row r="328" spans="4:11" x14ac:dyDescent="0.2">
      <c r="D328" s="61"/>
      <c r="E328" s="94"/>
      <c r="F328" s="61"/>
      <c r="J328" s="16"/>
      <c r="K328" s="16"/>
    </row>
    <row r="329" spans="4:11" x14ac:dyDescent="0.2">
      <c r="D329" s="61"/>
      <c r="E329" s="94"/>
      <c r="F329" s="61"/>
      <c r="J329" s="16"/>
      <c r="K329" s="16"/>
    </row>
    <row r="330" spans="4:11" x14ac:dyDescent="0.2">
      <c r="D330" s="61"/>
      <c r="E330" s="94"/>
      <c r="F330" s="61"/>
      <c r="J330" s="16"/>
      <c r="K330" s="16"/>
    </row>
    <row r="331" spans="4:11" x14ac:dyDescent="0.2">
      <c r="D331" s="61"/>
      <c r="E331" s="94"/>
      <c r="F331" s="61"/>
      <c r="J331" s="16"/>
      <c r="K331" s="16"/>
    </row>
    <row r="332" spans="4:11" x14ac:dyDescent="0.2">
      <c r="D332" s="61"/>
      <c r="E332" s="94"/>
      <c r="F332" s="61"/>
      <c r="J332" s="16"/>
      <c r="K332" s="16"/>
    </row>
    <row r="333" spans="4:11" x14ac:dyDescent="0.2">
      <c r="D333" s="61"/>
      <c r="E333" s="94"/>
      <c r="F333" s="61"/>
      <c r="J333" s="16"/>
      <c r="K333" s="16"/>
    </row>
    <row r="334" spans="4:11" x14ac:dyDescent="0.2">
      <c r="D334" s="61"/>
      <c r="E334" s="94"/>
      <c r="F334" s="61"/>
      <c r="J334" s="16"/>
      <c r="K334" s="16"/>
    </row>
    <row r="335" spans="4:11" x14ac:dyDescent="0.2">
      <c r="D335" s="61"/>
      <c r="E335" s="94"/>
      <c r="F335" s="61"/>
      <c r="J335" s="16"/>
      <c r="K335" s="16"/>
    </row>
    <row r="336" spans="4:11" x14ac:dyDescent="0.2">
      <c r="D336" s="61"/>
      <c r="E336" s="94"/>
      <c r="F336" s="61"/>
      <c r="J336" s="16"/>
      <c r="K336" s="16"/>
    </row>
    <row r="337" spans="4:11" x14ac:dyDescent="0.2">
      <c r="D337" s="61"/>
      <c r="E337" s="94"/>
      <c r="F337" s="61"/>
      <c r="J337" s="16"/>
      <c r="K337" s="16"/>
    </row>
    <row r="338" spans="4:11" x14ac:dyDescent="0.2">
      <c r="D338" s="61"/>
      <c r="E338" s="94"/>
      <c r="F338" s="61"/>
      <c r="J338" s="16"/>
      <c r="K338" s="16"/>
    </row>
    <row r="339" spans="4:11" x14ac:dyDescent="0.2">
      <c r="D339" s="61"/>
      <c r="E339" s="94"/>
      <c r="F339" s="61"/>
      <c r="J339" s="16"/>
      <c r="K339" s="16"/>
    </row>
    <row r="340" spans="4:11" x14ac:dyDescent="0.2">
      <c r="D340" s="61"/>
      <c r="E340" s="94"/>
      <c r="F340" s="61"/>
      <c r="J340" s="16"/>
      <c r="K340" s="16"/>
    </row>
    <row r="341" spans="4:11" x14ac:dyDescent="0.2">
      <c r="D341" s="61"/>
      <c r="E341" s="94"/>
      <c r="F341" s="61"/>
      <c r="J341" s="16"/>
      <c r="K341" s="16"/>
    </row>
    <row r="342" spans="4:11" x14ac:dyDescent="0.2">
      <c r="D342" s="61"/>
      <c r="E342" s="94"/>
      <c r="F342" s="61"/>
      <c r="J342" s="16"/>
      <c r="K342" s="16"/>
    </row>
    <row r="343" spans="4:11" x14ac:dyDescent="0.2">
      <c r="D343" s="61"/>
      <c r="E343" s="94"/>
      <c r="F343" s="61"/>
      <c r="J343" s="16"/>
      <c r="K343" s="16"/>
    </row>
    <row r="344" spans="4:11" x14ac:dyDescent="0.2">
      <c r="D344" s="61"/>
      <c r="E344" s="94"/>
      <c r="F344" s="61"/>
      <c r="J344" s="16"/>
      <c r="K344" s="16"/>
    </row>
    <row r="345" spans="4:11" x14ac:dyDescent="0.2">
      <c r="D345" s="61"/>
      <c r="E345" s="94"/>
      <c r="F345" s="61"/>
      <c r="J345" s="16"/>
      <c r="K345" s="16"/>
    </row>
    <row r="346" spans="4:11" x14ac:dyDescent="0.2">
      <c r="D346" s="61"/>
      <c r="E346" s="94"/>
      <c r="F346" s="61"/>
      <c r="J346" s="16"/>
      <c r="K346" s="16"/>
    </row>
    <row r="347" spans="4:11" x14ac:dyDescent="0.2">
      <c r="D347" s="61"/>
      <c r="E347" s="94"/>
      <c r="F347" s="61"/>
      <c r="J347" s="16"/>
      <c r="K347" s="16"/>
    </row>
    <row r="348" spans="4:11" x14ac:dyDescent="0.2">
      <c r="D348" s="61"/>
      <c r="E348" s="94"/>
      <c r="F348" s="61"/>
      <c r="J348" s="16"/>
      <c r="K348" s="16"/>
    </row>
    <row r="349" spans="4:11" x14ac:dyDescent="0.2">
      <c r="D349" s="61"/>
      <c r="E349" s="94"/>
      <c r="F349" s="61"/>
      <c r="J349" s="16"/>
      <c r="K349" s="16"/>
    </row>
    <row r="350" spans="4:11" x14ac:dyDescent="0.2">
      <c r="D350" s="61"/>
      <c r="E350" s="94"/>
      <c r="F350" s="61"/>
      <c r="J350" s="16"/>
      <c r="K350" s="16"/>
    </row>
    <row r="351" spans="4:11" x14ac:dyDescent="0.2">
      <c r="D351" s="61"/>
      <c r="E351" s="94"/>
      <c r="F351" s="61"/>
      <c r="J351" s="16"/>
      <c r="K351" s="16"/>
    </row>
    <row r="352" spans="4:11" x14ac:dyDescent="0.2">
      <c r="D352" s="61"/>
      <c r="E352" s="94"/>
      <c r="F352" s="61"/>
      <c r="J352" s="16"/>
      <c r="K352" s="16"/>
    </row>
    <row r="353" spans="4:11" x14ac:dyDescent="0.2">
      <c r="D353" s="61"/>
      <c r="E353" s="94"/>
      <c r="F353" s="61"/>
      <c r="J353" s="16"/>
      <c r="K353" s="16"/>
    </row>
    <row r="354" spans="4:11" x14ac:dyDescent="0.2">
      <c r="D354" s="61"/>
      <c r="E354" s="94"/>
      <c r="F354" s="61"/>
      <c r="J354" s="16"/>
      <c r="K354" s="16"/>
    </row>
    <row r="355" spans="4:11" x14ac:dyDescent="0.2">
      <c r="D355" s="61"/>
      <c r="E355" s="94"/>
      <c r="F355" s="61"/>
      <c r="J355" s="16"/>
      <c r="K355" s="16"/>
    </row>
    <row r="356" spans="4:11" x14ac:dyDescent="0.2">
      <c r="D356" s="61"/>
      <c r="E356" s="94"/>
      <c r="F356" s="61"/>
      <c r="J356" s="16"/>
      <c r="K356" s="16"/>
    </row>
    <row r="357" spans="4:11" x14ac:dyDescent="0.2">
      <c r="D357" s="61"/>
      <c r="E357" s="94"/>
      <c r="F357" s="61"/>
      <c r="J357" s="16"/>
      <c r="K357" s="16"/>
    </row>
    <row r="358" spans="4:11" x14ac:dyDescent="0.2">
      <c r="D358" s="61"/>
      <c r="E358" s="94"/>
      <c r="F358" s="61"/>
      <c r="J358" s="16"/>
      <c r="K358" s="16"/>
    </row>
    <row r="359" spans="4:11" x14ac:dyDescent="0.2">
      <c r="D359" s="61"/>
      <c r="E359" s="94"/>
      <c r="F359" s="61"/>
      <c r="J359" s="16"/>
      <c r="K359" s="16"/>
    </row>
    <row r="360" spans="4:11" x14ac:dyDescent="0.2">
      <c r="D360" s="61"/>
      <c r="E360" s="94"/>
      <c r="F360" s="61"/>
      <c r="J360" s="16"/>
      <c r="K360" s="16"/>
    </row>
    <row r="361" spans="4:11" x14ac:dyDescent="0.2">
      <c r="D361" s="61"/>
      <c r="E361" s="94"/>
      <c r="F361" s="61"/>
      <c r="J361" s="16"/>
      <c r="K361" s="16"/>
    </row>
    <row r="362" spans="4:11" x14ac:dyDescent="0.2">
      <c r="D362" s="61"/>
      <c r="E362" s="94"/>
      <c r="F362" s="61"/>
      <c r="J362" s="16"/>
      <c r="K362" s="16"/>
    </row>
    <row r="363" spans="4:11" x14ac:dyDescent="0.2">
      <c r="D363" s="61"/>
      <c r="E363" s="94"/>
      <c r="F363" s="61"/>
      <c r="J363" s="16"/>
      <c r="K363" s="16"/>
    </row>
    <row r="364" spans="4:11" x14ac:dyDescent="0.2">
      <c r="D364" s="61"/>
      <c r="E364" s="94"/>
      <c r="F364" s="61"/>
      <c r="J364" s="16"/>
      <c r="K364" s="16"/>
    </row>
    <row r="365" spans="4:11" x14ac:dyDescent="0.2">
      <c r="D365" s="61"/>
      <c r="E365" s="94"/>
      <c r="F365" s="61"/>
      <c r="J365" s="16"/>
      <c r="K365" s="16"/>
    </row>
    <row r="366" spans="4:11" x14ac:dyDescent="0.2">
      <c r="D366" s="61"/>
      <c r="E366" s="94"/>
      <c r="F366" s="61"/>
      <c r="J366" s="16"/>
      <c r="K366" s="16"/>
    </row>
    <row r="367" spans="4:11" x14ac:dyDescent="0.2">
      <c r="D367" s="61"/>
      <c r="E367" s="94"/>
      <c r="F367" s="61"/>
      <c r="J367" s="16"/>
      <c r="K367" s="16"/>
    </row>
    <row r="368" spans="4:11" x14ac:dyDescent="0.2">
      <c r="D368" s="61"/>
      <c r="E368" s="94"/>
      <c r="F368" s="61"/>
      <c r="J368" s="16"/>
      <c r="K368" s="16"/>
    </row>
    <row r="369" spans="4:11" x14ac:dyDescent="0.2">
      <c r="D369" s="61"/>
      <c r="E369" s="94"/>
      <c r="F369" s="61"/>
      <c r="J369" s="16"/>
      <c r="K369" s="16"/>
    </row>
    <row r="370" spans="4:11" x14ac:dyDescent="0.2">
      <c r="D370" s="61"/>
      <c r="E370" s="94"/>
      <c r="F370" s="61"/>
      <c r="J370" s="16"/>
      <c r="K370" s="16"/>
    </row>
    <row r="371" spans="4:11" x14ac:dyDescent="0.2">
      <c r="D371" s="61"/>
      <c r="E371" s="94"/>
      <c r="F371" s="61"/>
      <c r="J371" s="16"/>
      <c r="K371" s="16"/>
    </row>
    <row r="372" spans="4:11" x14ac:dyDescent="0.2">
      <c r="D372" s="61"/>
      <c r="E372" s="94"/>
      <c r="F372" s="61"/>
      <c r="J372" s="16"/>
      <c r="K372" s="16"/>
    </row>
    <row r="373" spans="4:11" x14ac:dyDescent="0.2">
      <c r="D373" s="61"/>
      <c r="E373" s="94"/>
      <c r="F373" s="61"/>
      <c r="J373" s="16"/>
      <c r="K373" s="16"/>
    </row>
    <row r="374" spans="4:11" x14ac:dyDescent="0.2">
      <c r="D374" s="61"/>
      <c r="E374" s="94"/>
      <c r="F374" s="61"/>
      <c r="J374" s="16"/>
      <c r="K374" s="16"/>
    </row>
    <row r="375" spans="4:11" x14ac:dyDescent="0.2">
      <c r="D375" s="61"/>
      <c r="E375" s="94"/>
      <c r="F375" s="61"/>
      <c r="J375" s="16"/>
      <c r="K375" s="16"/>
    </row>
    <row r="376" spans="4:11" x14ac:dyDescent="0.2">
      <c r="D376" s="61"/>
      <c r="E376" s="94"/>
      <c r="F376" s="61"/>
      <c r="J376" s="16"/>
      <c r="K376" s="16"/>
    </row>
    <row r="377" spans="4:11" x14ac:dyDescent="0.2">
      <c r="D377" s="61"/>
      <c r="E377" s="94"/>
      <c r="F377" s="61"/>
      <c r="J377" s="16"/>
      <c r="K377" s="16"/>
    </row>
    <row r="378" spans="4:11" x14ac:dyDescent="0.2">
      <c r="D378" s="61"/>
      <c r="E378" s="94"/>
      <c r="F378" s="61"/>
      <c r="J378" s="16"/>
      <c r="K378" s="16"/>
    </row>
    <row r="379" spans="4:11" x14ac:dyDescent="0.2">
      <c r="D379" s="61"/>
      <c r="E379" s="94"/>
      <c r="F379" s="61"/>
      <c r="J379" s="16"/>
      <c r="K379" s="16"/>
    </row>
    <row r="380" spans="4:11" x14ac:dyDescent="0.2">
      <c r="D380" s="61"/>
      <c r="E380" s="94"/>
      <c r="F380" s="61"/>
      <c r="J380" s="16"/>
      <c r="K380" s="16"/>
    </row>
    <row r="381" spans="4:11" x14ac:dyDescent="0.2">
      <c r="D381" s="61"/>
      <c r="E381" s="94"/>
      <c r="F381" s="61"/>
      <c r="J381" s="16"/>
      <c r="K381" s="16"/>
    </row>
    <row r="382" spans="4:11" x14ac:dyDescent="0.2">
      <c r="D382" s="61"/>
      <c r="E382" s="94"/>
      <c r="F382" s="61"/>
      <c r="J382" s="16"/>
      <c r="K382" s="16"/>
    </row>
    <row r="383" spans="4:11" x14ac:dyDescent="0.2">
      <c r="D383" s="61"/>
      <c r="E383" s="94"/>
      <c r="F383" s="61"/>
      <c r="J383" s="16"/>
      <c r="K383" s="16"/>
    </row>
    <row r="384" spans="4:11" x14ac:dyDescent="0.2">
      <c r="D384" s="61"/>
      <c r="E384" s="94"/>
      <c r="F384" s="61"/>
      <c r="J384" s="16"/>
      <c r="K384" s="16"/>
    </row>
    <row r="385" spans="4:11" x14ac:dyDescent="0.2">
      <c r="D385" s="61"/>
      <c r="E385" s="94"/>
      <c r="F385" s="61"/>
      <c r="J385" s="16"/>
      <c r="K385" s="16"/>
    </row>
    <row r="386" spans="4:11" x14ac:dyDescent="0.2">
      <c r="D386" s="61"/>
      <c r="E386" s="94"/>
      <c r="F386" s="61"/>
      <c r="J386" s="16"/>
      <c r="K386" s="16"/>
    </row>
    <row r="387" spans="4:11" x14ac:dyDescent="0.2">
      <c r="D387" s="61"/>
      <c r="E387" s="94"/>
      <c r="F387" s="61"/>
      <c r="J387" s="16"/>
      <c r="K387" s="16"/>
    </row>
    <row r="388" spans="4:11" x14ac:dyDescent="0.2">
      <c r="D388" s="61"/>
      <c r="E388" s="94"/>
      <c r="F388" s="61"/>
      <c r="J388" s="16"/>
      <c r="K388" s="16"/>
    </row>
    <row r="389" spans="4:11" x14ac:dyDescent="0.2">
      <c r="D389" s="61"/>
      <c r="E389" s="94"/>
      <c r="F389" s="61"/>
      <c r="J389" s="16"/>
      <c r="K389" s="16"/>
    </row>
    <row r="390" spans="4:11" x14ac:dyDescent="0.2">
      <c r="D390" s="61"/>
      <c r="E390" s="94"/>
      <c r="F390" s="61"/>
      <c r="J390" s="16"/>
      <c r="K390" s="16"/>
    </row>
    <row r="391" spans="4:11" x14ac:dyDescent="0.2">
      <c r="D391" s="61"/>
      <c r="E391" s="94"/>
      <c r="F391" s="61"/>
      <c r="J391" s="16"/>
      <c r="K391" s="16"/>
    </row>
    <row r="392" spans="4:11" x14ac:dyDescent="0.2">
      <c r="D392" s="61"/>
      <c r="E392" s="94"/>
      <c r="F392" s="61"/>
      <c r="J392" s="16"/>
      <c r="K392" s="16"/>
    </row>
    <row r="393" spans="4:11" x14ac:dyDescent="0.2">
      <c r="D393" s="61"/>
      <c r="E393" s="94"/>
      <c r="F393" s="61"/>
      <c r="J393" s="16"/>
      <c r="K393" s="16"/>
    </row>
    <row r="394" spans="4:11" x14ac:dyDescent="0.2">
      <c r="D394" s="61"/>
      <c r="E394" s="94"/>
      <c r="F394" s="61"/>
      <c r="J394" s="16"/>
      <c r="K394" s="16"/>
    </row>
    <row r="395" spans="4:11" x14ac:dyDescent="0.2">
      <c r="D395" s="61"/>
      <c r="E395" s="94"/>
      <c r="F395" s="61"/>
      <c r="J395" s="16"/>
      <c r="K395" s="16"/>
    </row>
    <row r="396" spans="4:11" x14ac:dyDescent="0.2">
      <c r="D396" s="61"/>
      <c r="E396" s="94"/>
      <c r="F396" s="61"/>
      <c r="J396" s="16"/>
      <c r="K396" s="16"/>
    </row>
    <row r="397" spans="4:11" x14ac:dyDescent="0.2">
      <c r="D397" s="61"/>
      <c r="E397" s="94"/>
      <c r="F397" s="61"/>
      <c r="J397" s="16"/>
      <c r="K397" s="16"/>
    </row>
    <row r="398" spans="4:11" x14ac:dyDescent="0.2">
      <c r="D398" s="61"/>
      <c r="E398" s="94"/>
      <c r="F398" s="61"/>
      <c r="J398" s="16"/>
      <c r="K398" s="16"/>
    </row>
    <row r="399" spans="4:11" x14ac:dyDescent="0.2">
      <c r="D399" s="61"/>
      <c r="E399" s="94"/>
      <c r="F399" s="61"/>
      <c r="J399" s="16"/>
      <c r="K399" s="16"/>
    </row>
    <row r="400" spans="4:11" x14ac:dyDescent="0.2">
      <c r="D400" s="61"/>
      <c r="E400" s="94"/>
      <c r="F400" s="61"/>
      <c r="J400" s="16"/>
      <c r="K400" s="16"/>
    </row>
    <row r="401" spans="4:11" x14ac:dyDescent="0.2">
      <c r="D401" s="61"/>
      <c r="E401" s="94"/>
      <c r="F401" s="61"/>
      <c r="J401" s="16"/>
      <c r="K401" s="16"/>
    </row>
    <row r="402" spans="4:11" x14ac:dyDescent="0.2">
      <c r="D402" s="61"/>
      <c r="E402" s="94"/>
      <c r="F402" s="61"/>
      <c r="J402" s="16"/>
      <c r="K402" s="16"/>
    </row>
    <row r="403" spans="4:11" x14ac:dyDescent="0.2">
      <c r="D403" s="61"/>
      <c r="E403" s="94"/>
      <c r="F403" s="61"/>
      <c r="J403" s="16"/>
      <c r="K403" s="16"/>
    </row>
    <row r="404" spans="4:11" x14ac:dyDescent="0.2">
      <c r="D404" s="61"/>
      <c r="E404" s="94"/>
      <c r="F404" s="61"/>
      <c r="J404" s="16"/>
      <c r="K404" s="16"/>
    </row>
    <row r="405" spans="4:11" x14ac:dyDescent="0.2">
      <c r="D405" s="61"/>
      <c r="E405" s="94"/>
      <c r="F405" s="61"/>
      <c r="J405" s="16"/>
      <c r="K405" s="16"/>
    </row>
    <row r="406" spans="4:11" x14ac:dyDescent="0.2">
      <c r="D406" s="61"/>
      <c r="E406" s="94"/>
      <c r="F406" s="61"/>
      <c r="J406" s="16"/>
      <c r="K406" s="16"/>
    </row>
    <row r="407" spans="4:11" x14ac:dyDescent="0.2">
      <c r="D407" s="61"/>
      <c r="E407" s="94"/>
      <c r="F407" s="61"/>
      <c r="J407" s="16"/>
      <c r="K407" s="16"/>
    </row>
    <row r="408" spans="4:11" x14ac:dyDescent="0.2">
      <c r="D408" s="61"/>
      <c r="E408" s="94"/>
      <c r="F408" s="61"/>
      <c r="J408" s="16"/>
      <c r="K408" s="16"/>
    </row>
    <row r="409" spans="4:11" x14ac:dyDescent="0.2">
      <c r="D409" s="61"/>
      <c r="E409" s="94"/>
      <c r="F409" s="61"/>
      <c r="J409" s="16"/>
      <c r="K409" s="16"/>
    </row>
    <row r="410" spans="4:11" x14ac:dyDescent="0.2">
      <c r="D410" s="61"/>
      <c r="E410" s="94"/>
      <c r="F410" s="61"/>
      <c r="J410" s="16"/>
      <c r="K410" s="16"/>
    </row>
    <row r="411" spans="4:11" x14ac:dyDescent="0.2">
      <c r="D411" s="61"/>
      <c r="E411" s="94"/>
      <c r="F411" s="61"/>
      <c r="J411" s="16"/>
      <c r="K411" s="16"/>
    </row>
    <row r="412" spans="4:11" x14ac:dyDescent="0.2">
      <c r="D412" s="61"/>
      <c r="E412" s="94"/>
      <c r="F412" s="61"/>
      <c r="J412" s="16"/>
      <c r="K412" s="16"/>
    </row>
    <row r="413" spans="4:11" x14ac:dyDescent="0.2">
      <c r="D413" s="61"/>
      <c r="E413" s="94"/>
      <c r="F413" s="61"/>
      <c r="J413" s="16"/>
      <c r="K413" s="16"/>
    </row>
    <row r="414" spans="4:11" x14ac:dyDescent="0.2">
      <c r="D414" s="61"/>
      <c r="E414" s="94"/>
      <c r="F414" s="61"/>
      <c r="J414" s="16"/>
      <c r="K414" s="16"/>
    </row>
    <row r="415" spans="4:11" x14ac:dyDescent="0.2">
      <c r="D415" s="61"/>
      <c r="E415" s="94"/>
      <c r="F415" s="61"/>
      <c r="J415" s="16"/>
      <c r="K415" s="16"/>
    </row>
    <row r="416" spans="4:11" x14ac:dyDescent="0.2">
      <c r="D416" s="61"/>
      <c r="E416" s="94"/>
      <c r="F416" s="61"/>
      <c r="J416" s="16"/>
      <c r="K416" s="16"/>
    </row>
    <row r="417" spans="4:11" x14ac:dyDescent="0.2">
      <c r="D417" s="61"/>
      <c r="E417" s="94"/>
      <c r="F417" s="61"/>
      <c r="J417" s="16"/>
      <c r="K417" s="16"/>
    </row>
    <row r="418" spans="4:11" x14ac:dyDescent="0.2">
      <c r="D418" s="61"/>
      <c r="E418" s="94"/>
      <c r="F418" s="61"/>
      <c r="J418" s="16"/>
      <c r="K418" s="16"/>
    </row>
    <row r="419" spans="4:11" x14ac:dyDescent="0.2">
      <c r="D419" s="61"/>
      <c r="E419" s="94"/>
      <c r="F419" s="61"/>
      <c r="J419" s="16"/>
      <c r="K419" s="16"/>
    </row>
    <row r="420" spans="4:11" x14ac:dyDescent="0.2">
      <c r="D420" s="61"/>
      <c r="E420" s="94"/>
      <c r="F420" s="61"/>
      <c r="J420" s="16"/>
      <c r="K420" s="16"/>
    </row>
    <row r="421" spans="4:11" x14ac:dyDescent="0.2">
      <c r="D421" s="61"/>
      <c r="E421" s="94"/>
      <c r="F421" s="61"/>
      <c r="J421" s="16"/>
      <c r="K421" s="16"/>
    </row>
    <row r="422" spans="4:11" x14ac:dyDescent="0.2">
      <c r="D422" s="61"/>
      <c r="E422" s="94"/>
      <c r="F422" s="61"/>
      <c r="J422" s="16"/>
      <c r="K422" s="16"/>
    </row>
    <row r="423" spans="4:11" x14ac:dyDescent="0.2">
      <c r="D423" s="61"/>
      <c r="E423" s="94"/>
      <c r="F423" s="61"/>
      <c r="J423" s="16"/>
      <c r="K423" s="16"/>
    </row>
    <row r="424" spans="4:11" x14ac:dyDescent="0.2">
      <c r="D424" s="61"/>
      <c r="E424" s="94"/>
      <c r="F424" s="61"/>
      <c r="J424" s="16"/>
      <c r="K424" s="16"/>
    </row>
    <row r="425" spans="4:11" x14ac:dyDescent="0.2">
      <c r="D425" s="61"/>
      <c r="E425" s="94"/>
      <c r="F425" s="61"/>
      <c r="J425" s="16"/>
      <c r="K425" s="16"/>
    </row>
    <row r="426" spans="4:11" x14ac:dyDescent="0.2">
      <c r="D426" s="61"/>
      <c r="E426" s="94"/>
      <c r="F426" s="61"/>
      <c r="J426" s="16"/>
      <c r="K426" s="16"/>
    </row>
    <row r="427" spans="4:11" x14ac:dyDescent="0.2">
      <c r="D427" s="61"/>
      <c r="E427" s="94"/>
      <c r="F427" s="61"/>
      <c r="J427" s="16"/>
      <c r="K427" s="16"/>
    </row>
    <row r="428" spans="4:11" x14ac:dyDescent="0.2">
      <c r="D428" s="61"/>
      <c r="E428" s="94"/>
      <c r="F428" s="61"/>
      <c r="J428" s="16"/>
      <c r="K428" s="16"/>
    </row>
    <row r="429" spans="4:11" x14ac:dyDescent="0.2">
      <c r="D429" s="61"/>
      <c r="E429" s="94"/>
      <c r="F429" s="61"/>
      <c r="J429" s="16"/>
      <c r="K429" s="16"/>
    </row>
    <row r="430" spans="4:11" x14ac:dyDescent="0.2">
      <c r="D430" s="61"/>
      <c r="E430" s="94"/>
      <c r="F430" s="61"/>
      <c r="J430" s="16"/>
      <c r="K430" s="16"/>
    </row>
    <row r="431" spans="4:11" x14ac:dyDescent="0.2">
      <c r="D431" s="61"/>
      <c r="E431" s="94"/>
      <c r="F431" s="61"/>
      <c r="J431" s="16"/>
      <c r="K431" s="16"/>
    </row>
    <row r="432" spans="4:11" x14ac:dyDescent="0.2">
      <c r="D432" s="61"/>
      <c r="E432" s="94"/>
      <c r="F432" s="61"/>
      <c r="J432" s="16"/>
      <c r="K432" s="16"/>
    </row>
    <row r="433" spans="4:11" x14ac:dyDescent="0.2">
      <c r="D433" s="61"/>
      <c r="E433" s="94"/>
      <c r="F433" s="61"/>
      <c r="J433" s="16"/>
      <c r="K433" s="16"/>
    </row>
    <row r="434" spans="4:11" x14ac:dyDescent="0.2">
      <c r="D434" s="61"/>
      <c r="E434" s="94"/>
      <c r="F434" s="61"/>
      <c r="J434" s="16"/>
      <c r="K434" s="16"/>
    </row>
    <row r="435" spans="4:11" x14ac:dyDescent="0.2">
      <c r="D435" s="61"/>
      <c r="E435" s="94"/>
      <c r="F435" s="61"/>
      <c r="J435" s="16"/>
      <c r="K435" s="16"/>
    </row>
    <row r="436" spans="4:11" x14ac:dyDescent="0.2">
      <c r="D436" s="61"/>
      <c r="E436" s="94"/>
      <c r="F436" s="61"/>
      <c r="J436" s="16"/>
      <c r="K436" s="16"/>
    </row>
    <row r="437" spans="4:11" x14ac:dyDescent="0.2">
      <c r="D437" s="61"/>
      <c r="E437" s="94"/>
      <c r="F437" s="61"/>
      <c r="J437" s="16"/>
      <c r="K437" s="16"/>
    </row>
    <row r="438" spans="4:11" x14ac:dyDescent="0.2">
      <c r="D438" s="61"/>
      <c r="E438" s="94"/>
      <c r="F438" s="61"/>
      <c r="J438" s="16"/>
      <c r="K438" s="16"/>
    </row>
    <row r="439" spans="4:11" x14ac:dyDescent="0.2">
      <c r="D439" s="61"/>
      <c r="E439" s="94"/>
      <c r="F439" s="61"/>
      <c r="J439" s="16"/>
      <c r="K439" s="16"/>
    </row>
    <row r="440" spans="4:11" x14ac:dyDescent="0.2">
      <c r="D440" s="61"/>
      <c r="E440" s="94"/>
      <c r="F440" s="61"/>
      <c r="J440" s="16"/>
      <c r="K440" s="16"/>
    </row>
    <row r="441" spans="4:11" x14ac:dyDescent="0.2">
      <c r="D441" s="61"/>
      <c r="E441" s="94"/>
      <c r="F441" s="61"/>
      <c r="J441" s="16"/>
      <c r="K441" s="16"/>
    </row>
    <row r="442" spans="4:11" x14ac:dyDescent="0.2">
      <c r="D442" s="61"/>
      <c r="E442" s="94"/>
      <c r="F442" s="61"/>
      <c r="J442" s="16"/>
      <c r="K442" s="16"/>
    </row>
    <row r="443" spans="4:11" x14ac:dyDescent="0.2">
      <c r="D443" s="61"/>
      <c r="E443" s="94"/>
      <c r="F443" s="61"/>
      <c r="J443" s="16"/>
      <c r="K443" s="16"/>
    </row>
    <row r="444" spans="4:11" x14ac:dyDescent="0.2">
      <c r="D444" s="61"/>
      <c r="E444" s="94"/>
      <c r="F444" s="61"/>
      <c r="J444" s="16"/>
      <c r="K444" s="16"/>
    </row>
    <row r="445" spans="4:11" x14ac:dyDescent="0.2">
      <c r="D445" s="61"/>
      <c r="E445" s="94"/>
      <c r="F445" s="61"/>
      <c r="J445" s="16"/>
      <c r="K445" s="16"/>
    </row>
    <row r="446" spans="4:11" x14ac:dyDescent="0.2">
      <c r="D446" s="61"/>
      <c r="E446" s="94"/>
      <c r="F446" s="61"/>
      <c r="J446" s="16"/>
      <c r="K446" s="16"/>
    </row>
    <row r="447" spans="4:11" x14ac:dyDescent="0.2">
      <c r="D447" s="61"/>
      <c r="E447" s="94"/>
      <c r="F447" s="61"/>
      <c r="J447" s="16"/>
      <c r="K447" s="16"/>
    </row>
    <row r="448" spans="4:11" x14ac:dyDescent="0.2">
      <c r="D448" s="61"/>
      <c r="E448" s="94"/>
      <c r="F448" s="61"/>
      <c r="J448" s="16"/>
      <c r="K448" s="16"/>
    </row>
    <row r="449" spans="4:11" x14ac:dyDescent="0.2">
      <c r="D449" s="61"/>
      <c r="E449" s="94"/>
      <c r="F449" s="61"/>
      <c r="J449" s="16"/>
      <c r="K449" s="16"/>
    </row>
    <row r="450" spans="4:11" x14ac:dyDescent="0.2">
      <c r="D450" s="61"/>
      <c r="E450" s="94"/>
      <c r="F450" s="61"/>
      <c r="J450" s="16"/>
      <c r="K450" s="16"/>
    </row>
    <row r="451" spans="4:11" x14ac:dyDescent="0.2">
      <c r="D451" s="61"/>
      <c r="E451" s="94"/>
      <c r="F451" s="61"/>
      <c r="J451" s="16"/>
      <c r="K451" s="16"/>
    </row>
    <row r="452" spans="4:11" x14ac:dyDescent="0.2">
      <c r="D452" s="61"/>
      <c r="E452" s="94"/>
      <c r="F452" s="61"/>
      <c r="J452" s="16"/>
      <c r="K452" s="16"/>
    </row>
    <row r="453" spans="4:11" x14ac:dyDescent="0.2">
      <c r="D453" s="61"/>
      <c r="E453" s="94"/>
      <c r="F453" s="61"/>
      <c r="J453" s="16"/>
      <c r="K453" s="16"/>
    </row>
    <row r="454" spans="4:11" x14ac:dyDescent="0.2">
      <c r="D454" s="61"/>
      <c r="E454" s="94"/>
      <c r="F454" s="61"/>
      <c r="J454" s="16"/>
      <c r="K454" s="16"/>
    </row>
    <row r="455" spans="4:11" x14ac:dyDescent="0.2">
      <c r="D455" s="61"/>
      <c r="E455" s="94"/>
      <c r="F455" s="61"/>
      <c r="J455" s="16"/>
      <c r="K455" s="16"/>
    </row>
    <row r="456" spans="4:11" x14ac:dyDescent="0.2">
      <c r="D456" s="61"/>
      <c r="E456" s="94"/>
      <c r="F456" s="61"/>
      <c r="J456" s="16"/>
      <c r="K456" s="16"/>
    </row>
    <row r="457" spans="4:11" x14ac:dyDescent="0.2">
      <c r="D457" s="61"/>
      <c r="E457" s="94"/>
      <c r="F457" s="61"/>
      <c r="J457" s="16"/>
      <c r="K457" s="16"/>
    </row>
    <row r="458" spans="4:11" x14ac:dyDescent="0.2">
      <c r="D458" s="61"/>
      <c r="E458" s="94"/>
      <c r="F458" s="61"/>
      <c r="J458" s="16"/>
      <c r="K458" s="16"/>
    </row>
    <row r="459" spans="4:11" x14ac:dyDescent="0.2">
      <c r="D459" s="61"/>
      <c r="E459" s="94"/>
      <c r="F459" s="61"/>
      <c r="J459" s="16"/>
      <c r="K459" s="16"/>
    </row>
    <row r="460" spans="4:11" x14ac:dyDescent="0.2">
      <c r="D460" s="61"/>
      <c r="E460" s="94"/>
      <c r="F460" s="61"/>
      <c r="J460" s="16"/>
      <c r="K460" s="16"/>
    </row>
    <row r="461" spans="4:11" x14ac:dyDescent="0.2">
      <c r="D461" s="61"/>
      <c r="E461" s="94"/>
      <c r="F461" s="61"/>
      <c r="J461" s="16"/>
      <c r="K461" s="16"/>
    </row>
    <row r="462" spans="4:11" x14ac:dyDescent="0.2">
      <c r="D462" s="61"/>
      <c r="E462" s="94"/>
      <c r="F462" s="61"/>
      <c r="J462" s="16"/>
      <c r="K462" s="16"/>
    </row>
    <row r="463" spans="4:11" x14ac:dyDescent="0.2">
      <c r="D463" s="61"/>
      <c r="E463" s="94"/>
      <c r="F463" s="61"/>
      <c r="J463" s="16"/>
      <c r="K463" s="16"/>
    </row>
    <row r="464" spans="4:11" x14ac:dyDescent="0.2">
      <c r="D464" s="61"/>
      <c r="E464" s="94"/>
      <c r="F464" s="61"/>
      <c r="J464" s="16"/>
      <c r="K464" s="16"/>
    </row>
    <row r="465" spans="4:11" x14ac:dyDescent="0.2">
      <c r="D465" s="61"/>
      <c r="E465" s="94"/>
      <c r="F465" s="61"/>
      <c r="J465" s="16"/>
      <c r="K465" s="16"/>
    </row>
    <row r="466" spans="4:11" x14ac:dyDescent="0.2">
      <c r="D466" s="61"/>
      <c r="E466" s="94"/>
      <c r="F466" s="61"/>
      <c r="J466" s="16"/>
      <c r="K466" s="16"/>
    </row>
    <row r="467" spans="4:11" x14ac:dyDescent="0.2">
      <c r="D467" s="61"/>
      <c r="E467" s="94"/>
      <c r="F467" s="61"/>
      <c r="J467" s="16"/>
      <c r="K467" s="16"/>
    </row>
    <row r="468" spans="4:11" x14ac:dyDescent="0.2">
      <c r="D468" s="61"/>
      <c r="E468" s="94"/>
      <c r="F468" s="61"/>
      <c r="J468" s="16"/>
      <c r="K468" s="16"/>
    </row>
    <row r="469" spans="4:11" x14ac:dyDescent="0.2">
      <c r="D469" s="61"/>
      <c r="E469" s="94"/>
      <c r="F469" s="61"/>
      <c r="J469" s="16"/>
      <c r="K469" s="16"/>
    </row>
    <row r="470" spans="4:11" x14ac:dyDescent="0.2">
      <c r="D470" s="61"/>
      <c r="E470" s="94"/>
      <c r="F470" s="61"/>
      <c r="J470" s="16"/>
      <c r="K470" s="16"/>
    </row>
    <row r="471" spans="4:11" x14ac:dyDescent="0.2">
      <c r="D471" s="61"/>
      <c r="E471" s="94"/>
      <c r="F471" s="61"/>
      <c r="J471" s="16"/>
      <c r="K471" s="16"/>
    </row>
    <row r="472" spans="4:11" x14ac:dyDescent="0.2">
      <c r="D472" s="61"/>
      <c r="E472" s="94"/>
      <c r="F472" s="61"/>
      <c r="J472" s="16"/>
      <c r="K472" s="16"/>
    </row>
    <row r="473" spans="4:11" x14ac:dyDescent="0.2">
      <c r="D473" s="61"/>
      <c r="E473" s="94"/>
      <c r="F473" s="61"/>
      <c r="J473" s="16"/>
      <c r="K473" s="16"/>
    </row>
    <row r="474" spans="4:11" x14ac:dyDescent="0.2">
      <c r="D474" s="61"/>
      <c r="E474" s="94"/>
      <c r="F474" s="61"/>
      <c r="J474" s="16"/>
      <c r="K474" s="16"/>
    </row>
    <row r="475" spans="4:11" x14ac:dyDescent="0.2">
      <c r="D475" s="61"/>
      <c r="E475" s="94"/>
      <c r="F475" s="61"/>
      <c r="J475" s="16"/>
      <c r="K475" s="16"/>
    </row>
    <row r="476" spans="4:11" x14ac:dyDescent="0.2">
      <c r="D476" s="61"/>
      <c r="E476" s="94"/>
      <c r="F476" s="61"/>
      <c r="J476" s="16"/>
      <c r="K476" s="16"/>
    </row>
    <row r="477" spans="4:11" x14ac:dyDescent="0.2">
      <c r="D477" s="61"/>
      <c r="E477" s="94"/>
      <c r="F477" s="61"/>
      <c r="J477" s="16"/>
      <c r="K477" s="16"/>
    </row>
    <row r="478" spans="4:11" x14ac:dyDescent="0.2">
      <c r="D478" s="61"/>
      <c r="E478" s="94"/>
      <c r="F478" s="61"/>
      <c r="J478" s="16"/>
      <c r="K478" s="16"/>
    </row>
    <row r="479" spans="4:11" x14ac:dyDescent="0.2">
      <c r="D479" s="61"/>
      <c r="E479" s="94"/>
      <c r="F479" s="61"/>
      <c r="J479" s="16"/>
      <c r="K479" s="16"/>
    </row>
    <row r="480" spans="4:11" x14ac:dyDescent="0.2">
      <c r="D480" s="61"/>
      <c r="E480" s="94"/>
      <c r="F480" s="61"/>
      <c r="J480" s="16"/>
      <c r="K480" s="16"/>
    </row>
    <row r="481" spans="4:11" x14ac:dyDescent="0.2">
      <c r="D481" s="61"/>
      <c r="E481" s="94"/>
      <c r="F481" s="61"/>
      <c r="J481" s="16"/>
      <c r="K481" s="16"/>
    </row>
    <row r="482" spans="4:11" x14ac:dyDescent="0.2">
      <c r="D482" s="61"/>
      <c r="E482" s="94"/>
      <c r="F482" s="61"/>
      <c r="J482" s="16"/>
      <c r="K482" s="16"/>
    </row>
    <row r="483" spans="4:11" x14ac:dyDescent="0.2">
      <c r="D483" s="61"/>
      <c r="E483" s="94"/>
      <c r="F483" s="61"/>
      <c r="J483" s="16"/>
      <c r="K483" s="16"/>
    </row>
    <row r="484" spans="4:11" x14ac:dyDescent="0.2">
      <c r="D484" s="61"/>
      <c r="E484" s="94"/>
      <c r="F484" s="61"/>
      <c r="J484" s="16"/>
      <c r="K484" s="16"/>
    </row>
    <row r="485" spans="4:11" x14ac:dyDescent="0.2">
      <c r="D485" s="61"/>
      <c r="E485" s="94"/>
      <c r="F485" s="61"/>
      <c r="J485" s="16"/>
      <c r="K485" s="16"/>
    </row>
    <row r="486" spans="4:11" x14ac:dyDescent="0.2">
      <c r="D486" s="61"/>
      <c r="E486" s="94"/>
      <c r="F486" s="61"/>
      <c r="J486" s="16"/>
      <c r="K486" s="16"/>
    </row>
    <row r="487" spans="4:11" x14ac:dyDescent="0.2">
      <c r="D487" s="61"/>
      <c r="E487" s="94"/>
      <c r="F487" s="61"/>
      <c r="J487" s="16"/>
      <c r="K487" s="16"/>
    </row>
    <row r="488" spans="4:11" x14ac:dyDescent="0.2">
      <c r="D488" s="61"/>
      <c r="E488" s="94"/>
      <c r="F488" s="61"/>
      <c r="J488" s="16"/>
      <c r="K488" s="16"/>
    </row>
    <row r="489" spans="4:11" x14ac:dyDescent="0.2">
      <c r="D489" s="61"/>
      <c r="E489" s="94"/>
      <c r="F489" s="61"/>
      <c r="J489" s="16"/>
      <c r="K489" s="16"/>
    </row>
    <row r="490" spans="4:11" x14ac:dyDescent="0.2">
      <c r="D490" s="61"/>
      <c r="E490" s="94"/>
      <c r="F490" s="61"/>
      <c r="J490" s="16"/>
      <c r="K490" s="16"/>
    </row>
    <row r="491" spans="4:11" x14ac:dyDescent="0.2">
      <c r="D491" s="61"/>
      <c r="E491" s="94"/>
      <c r="F491" s="61"/>
      <c r="J491" s="16"/>
      <c r="K491" s="16"/>
    </row>
    <row r="492" spans="4:11" x14ac:dyDescent="0.2">
      <c r="D492" s="61"/>
      <c r="E492" s="94"/>
      <c r="F492" s="61"/>
      <c r="J492" s="16"/>
      <c r="K492" s="16"/>
    </row>
    <row r="493" spans="4:11" x14ac:dyDescent="0.2">
      <c r="D493" s="61"/>
      <c r="E493" s="94"/>
      <c r="F493" s="61"/>
      <c r="J493" s="16"/>
      <c r="K493" s="16"/>
    </row>
    <row r="494" spans="4:11" x14ac:dyDescent="0.2">
      <c r="D494" s="61"/>
      <c r="E494" s="94"/>
      <c r="F494" s="61"/>
      <c r="J494" s="16"/>
      <c r="K494" s="16"/>
    </row>
    <row r="495" spans="4:11" x14ac:dyDescent="0.2">
      <c r="D495" s="61"/>
      <c r="E495" s="94"/>
      <c r="F495" s="61"/>
      <c r="J495" s="16"/>
      <c r="K495" s="16"/>
    </row>
    <row r="496" spans="4:11" x14ac:dyDescent="0.2">
      <c r="D496" s="61"/>
      <c r="E496" s="94"/>
      <c r="F496" s="61"/>
      <c r="J496" s="16"/>
      <c r="K496" s="16"/>
    </row>
    <row r="497" spans="4:11" x14ac:dyDescent="0.2">
      <c r="D497" s="61"/>
      <c r="E497" s="94"/>
      <c r="F497" s="61"/>
      <c r="J497" s="16"/>
      <c r="K497" s="16"/>
    </row>
    <row r="498" spans="4:11" x14ac:dyDescent="0.2">
      <c r="D498" s="61"/>
      <c r="E498" s="94"/>
      <c r="F498" s="61"/>
      <c r="J498" s="16"/>
      <c r="K498" s="16"/>
    </row>
    <row r="499" spans="4:11" x14ac:dyDescent="0.2">
      <c r="D499" s="61"/>
      <c r="E499" s="94"/>
      <c r="F499" s="61"/>
      <c r="J499" s="16"/>
      <c r="K499" s="16"/>
    </row>
    <row r="500" spans="4:11" x14ac:dyDescent="0.2">
      <c r="D500" s="61"/>
      <c r="E500" s="94"/>
      <c r="F500" s="61"/>
      <c r="J500" s="16"/>
      <c r="K500" s="16"/>
    </row>
    <row r="501" spans="4:11" x14ac:dyDescent="0.2">
      <c r="D501" s="61"/>
      <c r="E501" s="94"/>
      <c r="F501" s="61"/>
      <c r="J501" s="16"/>
      <c r="K501" s="16"/>
    </row>
    <row r="502" spans="4:11" x14ac:dyDescent="0.2">
      <c r="D502" s="61"/>
      <c r="E502" s="94"/>
      <c r="F502" s="61"/>
      <c r="J502" s="16"/>
      <c r="K502" s="16"/>
    </row>
    <row r="503" spans="4:11" x14ac:dyDescent="0.2">
      <c r="D503" s="61"/>
      <c r="E503" s="94"/>
      <c r="F503" s="61"/>
      <c r="J503" s="16"/>
      <c r="K503" s="16"/>
    </row>
    <row r="504" spans="4:11" x14ac:dyDescent="0.2">
      <c r="D504" s="61"/>
      <c r="E504" s="94"/>
      <c r="F504" s="61"/>
      <c r="J504" s="16"/>
      <c r="K504" s="16"/>
    </row>
    <row r="505" spans="4:11" x14ac:dyDescent="0.2">
      <c r="D505" s="61"/>
      <c r="E505" s="94"/>
      <c r="F505" s="61"/>
      <c r="J505" s="16"/>
      <c r="K505" s="16"/>
    </row>
    <row r="506" spans="4:11" x14ac:dyDescent="0.2">
      <c r="D506" s="61"/>
      <c r="E506" s="94"/>
      <c r="F506" s="61"/>
      <c r="J506" s="16"/>
      <c r="K506" s="16"/>
    </row>
    <row r="507" spans="4:11" x14ac:dyDescent="0.2">
      <c r="D507" s="61"/>
      <c r="E507" s="94"/>
      <c r="F507" s="61"/>
      <c r="J507" s="16"/>
      <c r="K507" s="16"/>
    </row>
    <row r="508" spans="4:11" x14ac:dyDescent="0.2">
      <c r="D508" s="61"/>
      <c r="E508" s="94"/>
      <c r="F508" s="61"/>
      <c r="J508" s="16"/>
      <c r="K508" s="16"/>
    </row>
    <row r="509" spans="4:11" x14ac:dyDescent="0.2">
      <c r="D509" s="61"/>
      <c r="E509" s="94"/>
      <c r="F509" s="61"/>
      <c r="J509" s="16"/>
      <c r="K509" s="16"/>
    </row>
    <row r="510" spans="4:11" x14ac:dyDescent="0.2">
      <c r="D510" s="61"/>
      <c r="E510" s="94"/>
      <c r="F510" s="61"/>
      <c r="J510" s="16"/>
      <c r="K510" s="16"/>
    </row>
    <row r="511" spans="4:11" x14ac:dyDescent="0.2">
      <c r="D511" s="61"/>
      <c r="E511" s="94"/>
      <c r="F511" s="61"/>
      <c r="J511" s="16"/>
      <c r="K511" s="16"/>
    </row>
    <row r="512" spans="4:11" x14ac:dyDescent="0.2">
      <c r="D512" s="61"/>
      <c r="E512" s="94"/>
      <c r="F512" s="61"/>
      <c r="J512" s="16"/>
      <c r="K512" s="16"/>
    </row>
    <row r="513" spans="4:11" x14ac:dyDescent="0.2">
      <c r="D513" s="61"/>
      <c r="E513" s="94"/>
      <c r="F513" s="61"/>
      <c r="J513" s="16"/>
      <c r="K513" s="16"/>
    </row>
    <row r="514" spans="4:11" x14ac:dyDescent="0.2">
      <c r="D514" s="61"/>
      <c r="E514" s="94"/>
      <c r="F514" s="61"/>
      <c r="J514" s="16"/>
      <c r="K514" s="16"/>
    </row>
    <row r="515" spans="4:11" x14ac:dyDescent="0.2">
      <c r="D515" s="61"/>
      <c r="E515" s="94"/>
      <c r="F515" s="61"/>
      <c r="J515" s="16"/>
      <c r="K515" s="16"/>
    </row>
    <row r="516" spans="4:11" x14ac:dyDescent="0.2">
      <c r="D516" s="61"/>
      <c r="E516" s="94"/>
      <c r="F516" s="61"/>
      <c r="J516" s="16"/>
      <c r="K516" s="16"/>
    </row>
    <row r="517" spans="4:11" x14ac:dyDescent="0.2">
      <c r="D517" s="61"/>
      <c r="E517" s="94"/>
      <c r="F517" s="61"/>
      <c r="J517" s="16"/>
      <c r="K517" s="16"/>
    </row>
    <row r="518" spans="4:11" x14ac:dyDescent="0.2">
      <c r="D518" s="61"/>
      <c r="E518" s="94"/>
      <c r="F518" s="61"/>
      <c r="J518" s="16"/>
      <c r="K518" s="16"/>
    </row>
    <row r="519" spans="4:11" x14ac:dyDescent="0.2">
      <c r="D519" s="61"/>
      <c r="E519" s="94"/>
      <c r="F519" s="61"/>
      <c r="J519" s="16"/>
      <c r="K519" s="16"/>
    </row>
    <row r="520" spans="4:11" x14ac:dyDescent="0.2">
      <c r="D520" s="61"/>
      <c r="E520" s="94"/>
      <c r="F520" s="61"/>
      <c r="J520" s="16"/>
      <c r="K520" s="16"/>
    </row>
    <row r="521" spans="4:11" x14ac:dyDescent="0.2">
      <c r="D521" s="61"/>
      <c r="E521" s="94"/>
      <c r="F521" s="61"/>
      <c r="J521" s="16"/>
      <c r="K521" s="16"/>
    </row>
    <row r="522" spans="4:11" x14ac:dyDescent="0.2">
      <c r="D522" s="61"/>
      <c r="E522" s="94"/>
      <c r="F522" s="61"/>
      <c r="J522" s="16"/>
      <c r="K522" s="16"/>
    </row>
    <row r="523" spans="4:11" x14ac:dyDescent="0.2">
      <c r="D523" s="61"/>
      <c r="E523" s="94"/>
      <c r="F523" s="61"/>
      <c r="J523" s="16"/>
      <c r="K523" s="16"/>
    </row>
    <row r="524" spans="4:11" x14ac:dyDescent="0.2">
      <c r="D524" s="61"/>
      <c r="E524" s="94"/>
      <c r="F524" s="61"/>
      <c r="J524" s="16"/>
      <c r="K524" s="16"/>
    </row>
    <row r="525" spans="4:11" x14ac:dyDescent="0.2">
      <c r="D525" s="61"/>
      <c r="E525" s="94"/>
      <c r="F525" s="61"/>
      <c r="J525" s="16"/>
      <c r="K525" s="16"/>
    </row>
    <row r="526" spans="4:11" x14ac:dyDescent="0.2">
      <c r="D526" s="61"/>
      <c r="E526" s="94"/>
      <c r="F526" s="61"/>
      <c r="J526" s="16"/>
      <c r="K526" s="16"/>
    </row>
    <row r="527" spans="4:11" x14ac:dyDescent="0.2">
      <c r="D527" s="61"/>
      <c r="E527" s="94"/>
      <c r="F527" s="61"/>
      <c r="J527" s="16"/>
      <c r="K527" s="16"/>
    </row>
    <row r="528" spans="4:11" x14ac:dyDescent="0.2">
      <c r="D528" s="61"/>
      <c r="E528" s="94"/>
      <c r="F528" s="61"/>
      <c r="J528" s="16"/>
      <c r="K528" s="16"/>
    </row>
    <row r="529" spans="4:11" x14ac:dyDescent="0.2">
      <c r="D529" s="61"/>
      <c r="E529" s="94"/>
      <c r="F529" s="61"/>
      <c r="J529" s="16"/>
      <c r="K529" s="16"/>
    </row>
    <row r="530" spans="4:11" x14ac:dyDescent="0.2">
      <c r="D530" s="61"/>
      <c r="E530" s="94"/>
      <c r="F530" s="61"/>
      <c r="J530" s="16"/>
      <c r="K530" s="16"/>
    </row>
    <row r="531" spans="4:11" x14ac:dyDescent="0.2">
      <c r="D531" s="61"/>
      <c r="E531" s="94"/>
      <c r="F531" s="61"/>
      <c r="J531" s="16"/>
      <c r="K531" s="16"/>
    </row>
    <row r="532" spans="4:11" x14ac:dyDescent="0.2">
      <c r="D532" s="61"/>
      <c r="E532" s="94"/>
      <c r="F532" s="61"/>
      <c r="J532" s="16"/>
      <c r="K532" s="16"/>
    </row>
    <row r="533" spans="4:11" x14ac:dyDescent="0.2">
      <c r="D533" s="61"/>
      <c r="E533" s="94"/>
      <c r="F533" s="61"/>
      <c r="J533" s="16"/>
      <c r="K533" s="16"/>
    </row>
    <row r="534" spans="4:11" x14ac:dyDescent="0.2">
      <c r="D534" s="61"/>
      <c r="E534" s="94"/>
      <c r="F534" s="61"/>
      <c r="J534" s="16"/>
      <c r="K534" s="16"/>
    </row>
    <row r="535" spans="4:11" x14ac:dyDescent="0.2">
      <c r="D535" s="61"/>
      <c r="E535" s="94"/>
      <c r="F535" s="61"/>
      <c r="J535" s="16"/>
      <c r="K535" s="16"/>
    </row>
    <row r="536" spans="4:11" x14ac:dyDescent="0.2">
      <c r="D536" s="61"/>
      <c r="E536" s="94"/>
      <c r="F536" s="61"/>
      <c r="J536" s="16"/>
      <c r="K536" s="16"/>
    </row>
    <row r="537" spans="4:11" x14ac:dyDescent="0.2">
      <c r="D537" s="61"/>
      <c r="E537" s="94"/>
      <c r="F537" s="61"/>
      <c r="J537" s="16"/>
      <c r="K537" s="16"/>
    </row>
    <row r="538" spans="4:11" x14ac:dyDescent="0.2">
      <c r="D538" s="61"/>
      <c r="E538" s="94"/>
      <c r="F538" s="61"/>
      <c r="J538" s="16"/>
      <c r="K538" s="16"/>
    </row>
    <row r="539" spans="4:11" x14ac:dyDescent="0.2">
      <c r="D539" s="61"/>
      <c r="E539" s="94"/>
      <c r="F539" s="61"/>
      <c r="J539" s="16"/>
      <c r="K539" s="16"/>
    </row>
    <row r="540" spans="4:11" x14ac:dyDescent="0.2">
      <c r="D540" s="61"/>
      <c r="E540" s="94"/>
      <c r="F540" s="61"/>
      <c r="J540" s="16"/>
      <c r="K540" s="16"/>
    </row>
    <row r="541" spans="4:11" x14ac:dyDescent="0.2">
      <c r="D541" s="61"/>
      <c r="E541" s="94"/>
      <c r="F541" s="61"/>
      <c r="J541" s="16"/>
      <c r="K541" s="16"/>
    </row>
    <row r="542" spans="4:11" x14ac:dyDescent="0.2">
      <c r="D542" s="61"/>
      <c r="E542" s="94"/>
      <c r="F542" s="61"/>
      <c r="J542" s="16"/>
      <c r="K542" s="16"/>
    </row>
    <row r="543" spans="4:11" x14ac:dyDescent="0.2">
      <c r="D543" s="61"/>
      <c r="E543" s="94"/>
      <c r="F543" s="61"/>
      <c r="J543" s="16"/>
      <c r="K543" s="16"/>
    </row>
    <row r="544" spans="4:11" x14ac:dyDescent="0.2">
      <c r="D544" s="61"/>
      <c r="E544" s="94"/>
      <c r="F544" s="61"/>
      <c r="J544" s="16"/>
      <c r="K544" s="16"/>
    </row>
    <row r="545" spans="4:11" x14ac:dyDescent="0.2">
      <c r="D545" s="61"/>
      <c r="E545" s="94"/>
      <c r="F545" s="61"/>
      <c r="J545" s="16"/>
      <c r="K545" s="16"/>
    </row>
    <row r="546" spans="4:11" x14ac:dyDescent="0.2">
      <c r="D546" s="61"/>
      <c r="E546" s="94"/>
      <c r="F546" s="61"/>
      <c r="J546" s="16"/>
      <c r="K546" s="16"/>
    </row>
    <row r="547" spans="4:11" x14ac:dyDescent="0.2">
      <c r="D547" s="61"/>
      <c r="E547" s="94"/>
      <c r="F547" s="61"/>
      <c r="J547" s="16"/>
      <c r="K547" s="16"/>
    </row>
    <row r="548" spans="4:11" x14ac:dyDescent="0.2">
      <c r="D548" s="61"/>
      <c r="E548" s="94"/>
      <c r="F548" s="61"/>
      <c r="J548" s="16"/>
      <c r="K548" s="16"/>
    </row>
    <row r="549" spans="4:11" x14ac:dyDescent="0.2">
      <c r="D549" s="61"/>
      <c r="E549" s="94"/>
      <c r="F549" s="61"/>
      <c r="J549" s="16"/>
      <c r="K549" s="16"/>
    </row>
    <row r="550" spans="4:11" x14ac:dyDescent="0.2">
      <c r="D550" s="61"/>
      <c r="E550" s="94"/>
      <c r="F550" s="61"/>
      <c r="J550" s="16"/>
      <c r="K550" s="16"/>
    </row>
    <row r="551" spans="4:11" x14ac:dyDescent="0.2">
      <c r="D551" s="61"/>
      <c r="E551" s="94"/>
      <c r="F551" s="61"/>
      <c r="J551" s="16"/>
      <c r="K551" s="16"/>
    </row>
    <row r="552" spans="4:11" x14ac:dyDescent="0.2">
      <c r="D552" s="61"/>
      <c r="E552" s="94"/>
      <c r="F552" s="61"/>
      <c r="J552" s="16"/>
      <c r="K552" s="16"/>
    </row>
    <row r="553" spans="4:11" x14ac:dyDescent="0.2">
      <c r="D553" s="61"/>
      <c r="E553" s="94"/>
      <c r="F553" s="61"/>
      <c r="J553" s="16"/>
      <c r="K553" s="16"/>
    </row>
    <row r="554" spans="4:11" x14ac:dyDescent="0.2">
      <c r="D554" s="61"/>
      <c r="E554" s="94"/>
      <c r="F554" s="61"/>
      <c r="J554" s="16"/>
      <c r="K554" s="16"/>
    </row>
    <row r="555" spans="4:11" x14ac:dyDescent="0.2">
      <c r="D555" s="61"/>
      <c r="E555" s="94"/>
      <c r="F555" s="61"/>
      <c r="J555" s="16"/>
      <c r="K555" s="16"/>
    </row>
    <row r="556" spans="4:11" x14ac:dyDescent="0.2">
      <c r="D556" s="61"/>
      <c r="E556" s="94"/>
      <c r="F556" s="61"/>
      <c r="J556" s="16"/>
      <c r="K556" s="16"/>
    </row>
    <row r="557" spans="4:11" x14ac:dyDescent="0.2">
      <c r="D557" s="61"/>
      <c r="E557" s="94"/>
      <c r="F557" s="61"/>
      <c r="J557" s="16"/>
      <c r="K557" s="16"/>
    </row>
    <row r="558" spans="4:11" x14ac:dyDescent="0.2">
      <c r="D558" s="61"/>
      <c r="E558" s="94"/>
      <c r="F558" s="61"/>
      <c r="J558" s="16"/>
      <c r="K558" s="16"/>
    </row>
    <row r="559" spans="4:11" x14ac:dyDescent="0.2">
      <c r="D559" s="61"/>
      <c r="E559" s="94"/>
      <c r="F559" s="61"/>
      <c r="J559" s="16"/>
      <c r="K559" s="16"/>
    </row>
    <row r="560" spans="4:11" x14ac:dyDescent="0.2">
      <c r="D560" s="61"/>
      <c r="E560" s="94"/>
      <c r="F560" s="61"/>
      <c r="J560" s="16"/>
      <c r="K560" s="16"/>
    </row>
    <row r="561" spans="4:11" x14ac:dyDescent="0.2">
      <c r="D561" s="61"/>
      <c r="E561" s="94"/>
      <c r="F561" s="61"/>
      <c r="J561" s="16"/>
      <c r="K561" s="16"/>
    </row>
    <row r="562" spans="4:11" x14ac:dyDescent="0.2">
      <c r="D562" s="61"/>
      <c r="E562" s="94"/>
      <c r="F562" s="61"/>
      <c r="J562" s="16"/>
      <c r="K562" s="16"/>
    </row>
    <row r="563" spans="4:11" x14ac:dyDescent="0.2">
      <c r="D563" s="61"/>
      <c r="E563" s="94"/>
      <c r="F563" s="61"/>
      <c r="J563" s="16"/>
      <c r="K563" s="16"/>
    </row>
    <row r="564" spans="4:11" x14ac:dyDescent="0.2">
      <c r="D564" s="61"/>
      <c r="E564" s="94"/>
      <c r="F564" s="61"/>
      <c r="J564" s="16"/>
      <c r="K564" s="16"/>
    </row>
    <row r="565" spans="4:11" x14ac:dyDescent="0.2">
      <c r="D565" s="61"/>
      <c r="E565" s="94"/>
      <c r="F565" s="61"/>
      <c r="J565" s="16"/>
      <c r="K565" s="16"/>
    </row>
    <row r="566" spans="4:11" x14ac:dyDescent="0.2">
      <c r="D566" s="61"/>
      <c r="E566" s="94"/>
      <c r="F566" s="61"/>
      <c r="J566" s="16"/>
      <c r="K566" s="16"/>
    </row>
    <row r="567" spans="4:11" x14ac:dyDescent="0.2">
      <c r="D567" s="61"/>
      <c r="E567" s="94"/>
      <c r="F567" s="61"/>
      <c r="J567" s="16"/>
      <c r="K567" s="16"/>
    </row>
    <row r="568" spans="4:11" x14ac:dyDescent="0.2">
      <c r="D568" s="61"/>
      <c r="E568" s="94"/>
      <c r="F568" s="61"/>
      <c r="J568" s="16"/>
      <c r="K568" s="16"/>
    </row>
    <row r="569" spans="4:11" x14ac:dyDescent="0.2">
      <c r="D569" s="61"/>
      <c r="E569" s="94"/>
      <c r="F569" s="61"/>
      <c r="J569" s="16"/>
      <c r="K569" s="16"/>
    </row>
    <row r="570" spans="4:11" x14ac:dyDescent="0.2">
      <c r="D570" s="61"/>
      <c r="E570" s="94"/>
      <c r="F570" s="61"/>
      <c r="J570" s="16"/>
      <c r="K570" s="16"/>
    </row>
    <row r="571" spans="4:11" x14ac:dyDescent="0.2">
      <c r="D571" s="61"/>
      <c r="E571" s="94"/>
      <c r="F571" s="61"/>
      <c r="J571" s="16"/>
      <c r="K571" s="16"/>
    </row>
    <row r="572" spans="4:11" x14ac:dyDescent="0.2">
      <c r="D572" s="61"/>
      <c r="E572" s="94"/>
      <c r="F572" s="61"/>
      <c r="J572" s="16"/>
      <c r="K572" s="16"/>
    </row>
    <row r="573" spans="4:11" x14ac:dyDescent="0.2">
      <c r="D573" s="61"/>
      <c r="E573" s="94"/>
      <c r="F573" s="61"/>
      <c r="J573" s="16"/>
      <c r="K573" s="16"/>
    </row>
    <row r="574" spans="4:11" x14ac:dyDescent="0.2">
      <c r="D574" s="61"/>
      <c r="E574" s="94"/>
      <c r="F574" s="61"/>
      <c r="J574" s="16"/>
      <c r="K574" s="16"/>
    </row>
    <row r="575" spans="4:11" x14ac:dyDescent="0.2">
      <c r="D575" s="61"/>
      <c r="E575" s="94"/>
      <c r="F575" s="61"/>
      <c r="J575" s="16"/>
      <c r="K575" s="16"/>
    </row>
    <row r="576" spans="4:11" x14ac:dyDescent="0.2">
      <c r="D576" s="61"/>
      <c r="E576" s="94"/>
      <c r="F576" s="61"/>
      <c r="J576" s="16"/>
      <c r="K576" s="16"/>
    </row>
    <row r="577" spans="4:11" x14ac:dyDescent="0.2">
      <c r="D577" s="61"/>
      <c r="E577" s="94"/>
      <c r="F577" s="61"/>
      <c r="J577" s="16"/>
      <c r="K577" s="16"/>
    </row>
    <row r="578" spans="4:11" x14ac:dyDescent="0.2">
      <c r="D578" s="61"/>
      <c r="E578" s="94"/>
      <c r="F578" s="61"/>
      <c r="J578" s="16"/>
      <c r="K578" s="16"/>
    </row>
    <row r="579" spans="4:11" x14ac:dyDescent="0.2">
      <c r="D579" s="61"/>
      <c r="E579" s="94"/>
      <c r="F579" s="61"/>
      <c r="J579" s="16"/>
      <c r="K579" s="16"/>
    </row>
    <row r="580" spans="4:11" x14ac:dyDescent="0.2">
      <c r="D580" s="61"/>
      <c r="E580" s="94"/>
      <c r="F580" s="61"/>
      <c r="J580" s="16"/>
      <c r="K580" s="16"/>
    </row>
    <row r="581" spans="4:11" x14ac:dyDescent="0.2">
      <c r="D581" s="61"/>
      <c r="E581" s="94"/>
      <c r="F581" s="61"/>
      <c r="J581" s="16"/>
      <c r="K581" s="16"/>
    </row>
    <row r="582" spans="4:11" x14ac:dyDescent="0.2">
      <c r="D582" s="61"/>
      <c r="E582" s="94"/>
      <c r="F582" s="61"/>
      <c r="J582" s="16"/>
      <c r="K582" s="16"/>
    </row>
    <row r="583" spans="4:11" x14ac:dyDescent="0.2">
      <c r="D583" s="61"/>
      <c r="E583" s="94"/>
      <c r="F583" s="61"/>
      <c r="J583" s="16"/>
      <c r="K583" s="16"/>
    </row>
    <row r="584" spans="4:11" x14ac:dyDescent="0.2">
      <c r="D584" s="61"/>
      <c r="E584" s="94"/>
      <c r="F584" s="61"/>
      <c r="J584" s="16"/>
      <c r="K584" s="16"/>
    </row>
    <row r="585" spans="4:11" x14ac:dyDescent="0.2">
      <c r="D585" s="61"/>
      <c r="E585" s="94"/>
      <c r="F585" s="61"/>
      <c r="J585" s="16"/>
      <c r="K585" s="16"/>
    </row>
    <row r="586" spans="4:11" x14ac:dyDescent="0.2">
      <c r="D586" s="61"/>
      <c r="E586" s="94"/>
      <c r="F586" s="61"/>
      <c r="J586" s="16"/>
      <c r="K586" s="16"/>
    </row>
    <row r="587" spans="4:11" x14ac:dyDescent="0.2">
      <c r="D587" s="61"/>
      <c r="E587" s="94"/>
      <c r="F587" s="61"/>
      <c r="J587" s="16"/>
      <c r="K587" s="16"/>
    </row>
    <row r="588" spans="4:11" x14ac:dyDescent="0.2">
      <c r="D588" s="61"/>
      <c r="E588" s="94"/>
      <c r="F588" s="61"/>
      <c r="J588" s="16"/>
      <c r="K588" s="16"/>
    </row>
    <row r="589" spans="4:11" x14ac:dyDescent="0.2">
      <c r="D589" s="61"/>
      <c r="E589" s="94"/>
      <c r="F589" s="61"/>
      <c r="J589" s="16"/>
      <c r="K589" s="16"/>
    </row>
    <row r="590" spans="4:11" x14ac:dyDescent="0.2">
      <c r="D590" s="61"/>
      <c r="E590" s="94"/>
      <c r="F590" s="61"/>
      <c r="J590" s="16"/>
      <c r="K590" s="16"/>
    </row>
    <row r="591" spans="4:11" x14ac:dyDescent="0.2">
      <c r="D591" s="61"/>
      <c r="E591" s="94"/>
      <c r="F591" s="61"/>
      <c r="J591" s="16"/>
      <c r="K591" s="16"/>
    </row>
    <row r="592" spans="4:11" x14ac:dyDescent="0.2">
      <c r="D592" s="61"/>
      <c r="E592" s="94"/>
      <c r="F592" s="61"/>
      <c r="J592" s="16"/>
      <c r="K592" s="16"/>
    </row>
    <row r="593" spans="4:11" x14ac:dyDescent="0.2">
      <c r="D593" s="61"/>
      <c r="E593" s="94"/>
      <c r="F593" s="61"/>
      <c r="J593" s="16"/>
      <c r="K593" s="16"/>
    </row>
    <row r="594" spans="4:11" x14ac:dyDescent="0.2">
      <c r="D594" s="61"/>
      <c r="E594" s="94"/>
      <c r="F594" s="61"/>
      <c r="J594" s="16"/>
      <c r="K594" s="16"/>
    </row>
    <row r="595" spans="4:11" x14ac:dyDescent="0.2">
      <c r="D595" s="61"/>
      <c r="E595" s="94"/>
      <c r="F595" s="61"/>
      <c r="J595" s="16"/>
      <c r="K595" s="16"/>
    </row>
    <row r="596" spans="4:11" x14ac:dyDescent="0.2">
      <c r="D596" s="61"/>
      <c r="E596" s="94"/>
      <c r="F596" s="61"/>
      <c r="J596" s="16"/>
      <c r="K596" s="16"/>
    </row>
    <row r="597" spans="4:11" x14ac:dyDescent="0.2">
      <c r="D597" s="61"/>
      <c r="E597" s="94"/>
      <c r="F597" s="61"/>
      <c r="J597" s="16"/>
      <c r="K597" s="16"/>
    </row>
    <row r="598" spans="4:11" x14ac:dyDescent="0.2">
      <c r="D598" s="61"/>
      <c r="E598" s="94"/>
      <c r="F598" s="61"/>
      <c r="J598" s="16"/>
      <c r="K598" s="16"/>
    </row>
    <row r="599" spans="4:11" x14ac:dyDescent="0.2">
      <c r="D599" s="61"/>
      <c r="E599" s="94"/>
      <c r="F599" s="61"/>
      <c r="J599" s="16"/>
      <c r="K599" s="16"/>
    </row>
    <row r="600" spans="4:11" x14ac:dyDescent="0.2">
      <c r="D600" s="61"/>
      <c r="E600" s="94"/>
      <c r="F600" s="61"/>
      <c r="J600" s="16"/>
      <c r="K600" s="16"/>
    </row>
    <row r="601" spans="4:11" x14ac:dyDescent="0.2">
      <c r="D601" s="61"/>
      <c r="E601" s="94"/>
      <c r="F601" s="61"/>
      <c r="J601" s="16"/>
      <c r="K601" s="16"/>
    </row>
    <row r="602" spans="4:11" x14ac:dyDescent="0.2">
      <c r="D602" s="61"/>
      <c r="E602" s="94"/>
      <c r="F602" s="61"/>
      <c r="J602" s="16"/>
      <c r="K602" s="16"/>
    </row>
    <row r="603" spans="4:11" x14ac:dyDescent="0.2">
      <c r="D603" s="61"/>
      <c r="E603" s="94"/>
      <c r="F603" s="61"/>
      <c r="J603" s="16"/>
      <c r="K603" s="16"/>
    </row>
    <row r="604" spans="4:11" x14ac:dyDescent="0.2">
      <c r="D604" s="61"/>
      <c r="E604" s="94"/>
      <c r="F604" s="61"/>
      <c r="J604" s="16"/>
      <c r="K604" s="16"/>
    </row>
    <row r="605" spans="4:11" x14ac:dyDescent="0.2">
      <c r="D605" s="61"/>
      <c r="E605" s="94"/>
      <c r="F605" s="61"/>
      <c r="J605" s="16"/>
      <c r="K605" s="16"/>
    </row>
    <row r="606" spans="4:11" x14ac:dyDescent="0.2">
      <c r="D606" s="61"/>
      <c r="E606" s="94"/>
      <c r="F606" s="61"/>
      <c r="J606" s="16"/>
      <c r="K606" s="16"/>
    </row>
    <row r="607" spans="4:11" x14ac:dyDescent="0.2">
      <c r="D607" s="61"/>
      <c r="E607" s="94"/>
      <c r="F607" s="61"/>
      <c r="J607" s="16"/>
      <c r="K607" s="16"/>
    </row>
    <row r="608" spans="4:11" x14ac:dyDescent="0.2">
      <c r="D608" s="61"/>
      <c r="E608" s="94"/>
      <c r="F608" s="61"/>
      <c r="J608" s="16"/>
      <c r="K608" s="16"/>
    </row>
    <row r="609" spans="4:11" x14ac:dyDescent="0.2">
      <c r="D609" s="61"/>
      <c r="E609" s="94"/>
      <c r="F609" s="61"/>
      <c r="J609" s="16"/>
      <c r="K609" s="16"/>
    </row>
    <row r="610" spans="4:11" x14ac:dyDescent="0.2">
      <c r="D610" s="61"/>
      <c r="E610" s="94"/>
      <c r="F610" s="61"/>
      <c r="J610" s="16"/>
      <c r="K610" s="16"/>
    </row>
    <row r="611" spans="4:11" x14ac:dyDescent="0.2">
      <c r="D611" s="61"/>
      <c r="E611" s="94"/>
      <c r="F611" s="61"/>
      <c r="J611" s="16"/>
      <c r="K611" s="16"/>
    </row>
    <row r="612" spans="4:11" x14ac:dyDescent="0.2">
      <c r="D612" s="61"/>
      <c r="E612" s="94"/>
      <c r="F612" s="61"/>
      <c r="J612" s="16"/>
      <c r="K612" s="16"/>
    </row>
    <row r="613" spans="4:11" x14ac:dyDescent="0.2">
      <c r="D613" s="61"/>
      <c r="E613" s="94"/>
      <c r="F613" s="61"/>
      <c r="J613" s="16"/>
      <c r="K613" s="16"/>
    </row>
    <row r="614" spans="4:11" x14ac:dyDescent="0.2">
      <c r="D614" s="61"/>
      <c r="E614" s="94"/>
      <c r="F614" s="61"/>
      <c r="J614" s="16"/>
      <c r="K614" s="16"/>
    </row>
    <row r="615" spans="4:11" x14ac:dyDescent="0.2">
      <c r="D615" s="61"/>
      <c r="E615" s="94"/>
      <c r="F615" s="61"/>
      <c r="J615" s="16"/>
      <c r="K615" s="16"/>
    </row>
    <row r="616" spans="4:11" x14ac:dyDescent="0.2">
      <c r="D616" s="61"/>
      <c r="E616" s="94"/>
      <c r="F616" s="61"/>
      <c r="J616" s="16"/>
      <c r="K616" s="16"/>
    </row>
    <row r="617" spans="4:11" x14ac:dyDescent="0.2">
      <c r="D617" s="61"/>
      <c r="E617" s="94"/>
      <c r="F617" s="61"/>
      <c r="J617" s="16"/>
      <c r="K617" s="16"/>
    </row>
    <row r="618" spans="4:11" x14ac:dyDescent="0.2">
      <c r="D618" s="61"/>
      <c r="E618" s="94"/>
      <c r="F618" s="61"/>
      <c r="J618" s="16"/>
      <c r="K618" s="16"/>
    </row>
    <row r="619" spans="4:11" x14ac:dyDescent="0.2">
      <c r="D619" s="61"/>
      <c r="E619" s="94"/>
      <c r="F619" s="61"/>
      <c r="J619" s="16"/>
      <c r="K619" s="16"/>
    </row>
    <row r="620" spans="4:11" x14ac:dyDescent="0.2">
      <c r="D620" s="61"/>
      <c r="E620" s="94"/>
      <c r="F620" s="61"/>
      <c r="J620" s="16"/>
      <c r="K620" s="16"/>
    </row>
    <row r="621" spans="4:11" x14ac:dyDescent="0.2">
      <c r="D621" s="61"/>
      <c r="E621" s="94"/>
      <c r="F621" s="61"/>
      <c r="J621" s="16"/>
      <c r="K621" s="16"/>
    </row>
    <row r="622" spans="4:11" x14ac:dyDescent="0.2">
      <c r="D622" s="61"/>
      <c r="E622" s="94"/>
      <c r="F622" s="61"/>
      <c r="J622" s="16"/>
      <c r="K622" s="16"/>
    </row>
    <row r="623" spans="4:11" x14ac:dyDescent="0.2">
      <c r="D623" s="61"/>
      <c r="E623" s="94"/>
      <c r="F623" s="61"/>
      <c r="J623" s="16"/>
      <c r="K623" s="16"/>
    </row>
    <row r="624" spans="4:11" x14ac:dyDescent="0.2">
      <c r="D624" s="61"/>
      <c r="E624" s="94"/>
      <c r="F624" s="61"/>
      <c r="J624" s="16"/>
      <c r="K624" s="16"/>
    </row>
    <row r="625" spans="4:11" x14ac:dyDescent="0.2">
      <c r="D625" s="61"/>
      <c r="E625" s="94"/>
      <c r="F625" s="61"/>
      <c r="J625" s="16"/>
      <c r="K625" s="16"/>
    </row>
    <row r="626" spans="4:11" x14ac:dyDescent="0.2">
      <c r="D626" s="61"/>
      <c r="E626" s="94"/>
      <c r="F626" s="61"/>
      <c r="J626" s="16"/>
      <c r="K626" s="16"/>
    </row>
    <row r="627" spans="4:11" x14ac:dyDescent="0.2">
      <c r="D627" s="61"/>
      <c r="E627" s="94"/>
      <c r="F627" s="61"/>
      <c r="J627" s="16"/>
      <c r="K627" s="16"/>
    </row>
    <row r="628" spans="4:11" x14ac:dyDescent="0.2">
      <c r="D628" s="61"/>
      <c r="E628" s="94"/>
      <c r="F628" s="61"/>
      <c r="J628" s="16"/>
      <c r="K628" s="16"/>
    </row>
    <row r="629" spans="4:11" x14ac:dyDescent="0.2">
      <c r="D629" s="61"/>
      <c r="E629" s="94"/>
      <c r="F629" s="61"/>
      <c r="J629" s="16"/>
      <c r="K629" s="16"/>
    </row>
    <row r="630" spans="4:11" x14ac:dyDescent="0.2">
      <c r="D630" s="61"/>
      <c r="E630" s="94"/>
      <c r="F630" s="61"/>
      <c r="J630" s="16"/>
      <c r="K630" s="16"/>
    </row>
    <row r="631" spans="4:11" x14ac:dyDescent="0.2">
      <c r="D631" s="61"/>
      <c r="E631" s="94"/>
      <c r="F631" s="61"/>
      <c r="J631" s="16"/>
      <c r="K631" s="16"/>
    </row>
    <row r="632" spans="4:11" x14ac:dyDescent="0.2">
      <c r="D632" s="61"/>
      <c r="E632" s="94"/>
      <c r="F632" s="61"/>
      <c r="J632" s="16"/>
      <c r="K632" s="16"/>
    </row>
    <row r="633" spans="4:11" x14ac:dyDescent="0.2">
      <c r="D633" s="61"/>
      <c r="E633" s="94"/>
      <c r="F633" s="61"/>
      <c r="J633" s="16"/>
      <c r="K633" s="16"/>
    </row>
    <row r="634" spans="4:11" x14ac:dyDescent="0.2">
      <c r="D634" s="61"/>
      <c r="E634" s="94"/>
      <c r="F634" s="61"/>
      <c r="J634" s="16"/>
      <c r="K634" s="16"/>
    </row>
    <row r="635" spans="4:11" x14ac:dyDescent="0.2">
      <c r="D635" s="61"/>
      <c r="E635" s="94"/>
      <c r="F635" s="61"/>
      <c r="J635" s="16"/>
      <c r="K635" s="16"/>
    </row>
    <row r="636" spans="4:11" x14ac:dyDescent="0.2">
      <c r="D636" s="61"/>
      <c r="E636" s="94"/>
      <c r="F636" s="61"/>
      <c r="J636" s="16"/>
      <c r="K636" s="16"/>
    </row>
    <row r="637" spans="4:11" x14ac:dyDescent="0.2">
      <c r="D637" s="61"/>
      <c r="E637" s="94"/>
      <c r="F637" s="61"/>
      <c r="J637" s="16"/>
      <c r="K637" s="16"/>
    </row>
    <row r="638" spans="4:11" x14ac:dyDescent="0.2">
      <c r="D638" s="61"/>
      <c r="E638" s="94"/>
      <c r="F638" s="61"/>
      <c r="J638" s="16"/>
      <c r="K638" s="16"/>
    </row>
    <row r="639" spans="4:11" x14ac:dyDescent="0.2">
      <c r="D639" s="61"/>
      <c r="E639" s="94"/>
      <c r="F639" s="61"/>
      <c r="J639" s="16"/>
      <c r="K639" s="16"/>
    </row>
    <row r="640" spans="4:11" x14ac:dyDescent="0.2">
      <c r="D640" s="61"/>
      <c r="E640" s="94"/>
      <c r="F640" s="61"/>
      <c r="J640" s="16"/>
      <c r="K640" s="16"/>
    </row>
    <row r="641" spans="4:11" x14ac:dyDescent="0.2">
      <c r="D641" s="61"/>
      <c r="E641" s="94"/>
      <c r="F641" s="61"/>
      <c r="J641" s="16"/>
      <c r="K641" s="16"/>
    </row>
    <row r="642" spans="4:11" x14ac:dyDescent="0.2">
      <c r="D642" s="61"/>
      <c r="E642" s="94"/>
      <c r="F642" s="61"/>
      <c r="J642" s="16"/>
      <c r="K642" s="16"/>
    </row>
    <row r="643" spans="4:11" x14ac:dyDescent="0.2">
      <c r="D643" s="61"/>
      <c r="E643" s="94"/>
      <c r="F643" s="61"/>
      <c r="J643" s="16"/>
      <c r="K643" s="16"/>
    </row>
    <row r="644" spans="4:11" x14ac:dyDescent="0.2">
      <c r="D644" s="61"/>
      <c r="E644" s="94"/>
      <c r="F644" s="61"/>
      <c r="J644" s="16"/>
      <c r="K644" s="16"/>
    </row>
    <row r="645" spans="4:11" x14ac:dyDescent="0.2">
      <c r="D645" s="61"/>
      <c r="E645" s="94"/>
      <c r="F645" s="61"/>
      <c r="J645" s="16"/>
      <c r="K645" s="16"/>
    </row>
    <row r="646" spans="4:11" x14ac:dyDescent="0.2">
      <c r="D646" s="61"/>
      <c r="E646" s="94"/>
      <c r="F646" s="61"/>
      <c r="J646" s="16"/>
      <c r="K646" s="16"/>
    </row>
    <row r="647" spans="4:11" x14ac:dyDescent="0.2">
      <c r="D647" s="61"/>
      <c r="E647" s="94"/>
      <c r="F647" s="61"/>
      <c r="J647" s="16"/>
      <c r="K647" s="16"/>
    </row>
    <row r="648" spans="4:11" x14ac:dyDescent="0.2">
      <c r="D648" s="61"/>
      <c r="E648" s="94"/>
      <c r="F648" s="61"/>
      <c r="J648" s="16"/>
      <c r="K648" s="16"/>
    </row>
    <row r="649" spans="4:11" x14ac:dyDescent="0.2">
      <c r="D649" s="61"/>
      <c r="E649" s="94"/>
      <c r="F649" s="61"/>
      <c r="J649" s="16"/>
      <c r="K649" s="16"/>
    </row>
    <row r="650" spans="4:11" x14ac:dyDescent="0.2">
      <c r="D650" s="61"/>
      <c r="E650" s="94"/>
      <c r="F650" s="61"/>
      <c r="J650" s="16"/>
      <c r="K650" s="16"/>
    </row>
    <row r="651" spans="4:11" x14ac:dyDescent="0.2">
      <c r="D651" s="61"/>
      <c r="E651" s="94"/>
      <c r="F651" s="61"/>
      <c r="J651" s="16"/>
      <c r="K651" s="16"/>
    </row>
    <row r="652" spans="4:11" x14ac:dyDescent="0.2">
      <c r="D652" s="61"/>
      <c r="E652" s="94"/>
      <c r="F652" s="61"/>
      <c r="J652" s="16"/>
      <c r="K652" s="16"/>
    </row>
    <row r="653" spans="4:11" x14ac:dyDescent="0.2">
      <c r="D653" s="61"/>
      <c r="E653" s="94"/>
      <c r="F653" s="61"/>
      <c r="J653" s="16"/>
      <c r="K653" s="16"/>
    </row>
    <row r="654" spans="4:11" x14ac:dyDescent="0.2">
      <c r="D654" s="61"/>
      <c r="E654" s="94"/>
      <c r="F654" s="61"/>
      <c r="J654" s="16"/>
      <c r="K654" s="16"/>
    </row>
    <row r="655" spans="4:11" x14ac:dyDescent="0.2">
      <c r="D655" s="61"/>
      <c r="E655" s="94"/>
      <c r="F655" s="61"/>
      <c r="J655" s="16"/>
      <c r="K655" s="16"/>
    </row>
    <row r="656" spans="4:11" x14ac:dyDescent="0.2">
      <c r="D656" s="61"/>
      <c r="E656" s="94"/>
      <c r="F656" s="61"/>
      <c r="J656" s="16"/>
      <c r="K656" s="16"/>
    </row>
    <row r="657" spans="4:11" x14ac:dyDescent="0.2">
      <c r="D657" s="61"/>
      <c r="E657" s="94"/>
      <c r="F657" s="61"/>
      <c r="J657" s="16"/>
      <c r="K657" s="16"/>
    </row>
    <row r="658" spans="4:11" x14ac:dyDescent="0.2">
      <c r="D658" s="61"/>
      <c r="E658" s="94"/>
      <c r="F658" s="61"/>
      <c r="J658" s="16"/>
      <c r="K658" s="16"/>
    </row>
    <row r="659" spans="4:11" x14ac:dyDescent="0.2">
      <c r="D659" s="61"/>
      <c r="E659" s="94"/>
      <c r="F659" s="61"/>
      <c r="J659" s="16"/>
      <c r="K659" s="16"/>
    </row>
    <row r="660" spans="4:11" x14ac:dyDescent="0.2">
      <c r="D660" s="61"/>
      <c r="E660" s="94"/>
      <c r="F660" s="61"/>
      <c r="J660" s="16"/>
      <c r="K660" s="16"/>
    </row>
    <row r="661" spans="4:11" x14ac:dyDescent="0.2">
      <c r="D661" s="61"/>
      <c r="E661" s="94"/>
      <c r="F661" s="61"/>
      <c r="J661" s="16"/>
      <c r="K661" s="16"/>
    </row>
    <row r="662" spans="4:11" x14ac:dyDescent="0.2">
      <c r="D662" s="61"/>
      <c r="E662" s="94"/>
      <c r="F662" s="61"/>
      <c r="J662" s="16"/>
      <c r="K662" s="16"/>
    </row>
    <row r="663" spans="4:11" x14ac:dyDescent="0.2">
      <c r="D663" s="61"/>
      <c r="E663" s="94"/>
      <c r="F663" s="61"/>
      <c r="J663" s="16"/>
      <c r="K663" s="16"/>
    </row>
    <row r="664" spans="4:11" x14ac:dyDescent="0.2">
      <c r="D664" s="61"/>
      <c r="E664" s="94"/>
      <c r="F664" s="61"/>
      <c r="J664" s="16"/>
      <c r="K664" s="16"/>
    </row>
    <row r="665" spans="4:11" x14ac:dyDescent="0.2">
      <c r="D665" s="61"/>
      <c r="E665" s="94"/>
      <c r="F665" s="61"/>
      <c r="J665" s="16"/>
      <c r="K665" s="16"/>
    </row>
    <row r="666" spans="4:11" x14ac:dyDescent="0.2">
      <c r="D666" s="61"/>
      <c r="E666" s="94"/>
      <c r="F666" s="61"/>
      <c r="J666" s="16"/>
      <c r="K666" s="16"/>
    </row>
    <row r="667" spans="4:11" x14ac:dyDescent="0.2">
      <c r="D667" s="61"/>
      <c r="E667" s="94"/>
      <c r="F667" s="61"/>
      <c r="J667" s="16"/>
      <c r="K667" s="16"/>
    </row>
    <row r="668" spans="4:11" x14ac:dyDescent="0.2">
      <c r="D668" s="61"/>
      <c r="E668" s="94"/>
      <c r="F668" s="61"/>
      <c r="J668" s="16"/>
      <c r="K668" s="16"/>
    </row>
    <row r="669" spans="4:11" x14ac:dyDescent="0.2">
      <c r="D669" s="61"/>
      <c r="E669" s="94"/>
      <c r="F669" s="61"/>
      <c r="J669" s="16"/>
      <c r="K669" s="16"/>
    </row>
    <row r="670" spans="4:11" x14ac:dyDescent="0.2">
      <c r="D670" s="61"/>
      <c r="E670" s="94"/>
      <c r="F670" s="61"/>
      <c r="J670" s="16"/>
      <c r="K670" s="16"/>
    </row>
    <row r="671" spans="4:11" x14ac:dyDescent="0.2">
      <c r="D671" s="61"/>
      <c r="E671" s="94"/>
      <c r="F671" s="61"/>
      <c r="J671" s="16"/>
      <c r="K671" s="16"/>
    </row>
    <row r="672" spans="4:11" x14ac:dyDescent="0.2">
      <c r="D672" s="61"/>
      <c r="E672" s="94"/>
      <c r="F672" s="61"/>
      <c r="J672" s="16"/>
      <c r="K672" s="16"/>
    </row>
    <row r="673" spans="4:11" x14ac:dyDescent="0.2">
      <c r="D673" s="61"/>
      <c r="E673" s="94"/>
      <c r="F673" s="61"/>
      <c r="J673" s="16"/>
      <c r="K673" s="16"/>
    </row>
    <row r="674" spans="4:11" x14ac:dyDescent="0.2">
      <c r="D674" s="61"/>
      <c r="E674" s="94"/>
      <c r="F674" s="61"/>
      <c r="J674" s="16"/>
      <c r="K674" s="16"/>
    </row>
    <row r="675" spans="4:11" x14ac:dyDescent="0.2">
      <c r="D675" s="61"/>
      <c r="E675" s="94"/>
      <c r="F675" s="61"/>
      <c r="J675" s="16"/>
      <c r="K675" s="16"/>
    </row>
    <row r="676" spans="4:11" x14ac:dyDescent="0.2">
      <c r="D676" s="61"/>
      <c r="E676" s="94"/>
      <c r="F676" s="61"/>
      <c r="J676" s="16"/>
      <c r="K676" s="16"/>
    </row>
    <row r="677" spans="4:11" x14ac:dyDescent="0.2">
      <c r="D677" s="61"/>
      <c r="E677" s="94"/>
      <c r="F677" s="61"/>
      <c r="J677" s="16"/>
      <c r="K677" s="16"/>
    </row>
    <row r="678" spans="4:11" x14ac:dyDescent="0.2">
      <c r="D678" s="61"/>
      <c r="E678" s="94"/>
      <c r="F678" s="61"/>
      <c r="J678" s="16"/>
      <c r="K678" s="16"/>
    </row>
    <row r="679" spans="4:11" x14ac:dyDescent="0.2">
      <c r="D679" s="61"/>
      <c r="E679" s="94"/>
      <c r="F679" s="61"/>
      <c r="J679" s="16"/>
      <c r="K679" s="16"/>
    </row>
    <row r="680" spans="4:11" x14ac:dyDescent="0.2">
      <c r="D680" s="61"/>
      <c r="E680" s="94"/>
      <c r="F680" s="61"/>
      <c r="J680" s="16"/>
      <c r="K680" s="16"/>
    </row>
    <row r="681" spans="4:11" x14ac:dyDescent="0.2">
      <c r="D681" s="61"/>
      <c r="E681" s="94"/>
      <c r="F681" s="61"/>
      <c r="J681" s="16"/>
      <c r="K681" s="16"/>
    </row>
    <row r="682" spans="4:11" x14ac:dyDescent="0.2">
      <c r="D682" s="61"/>
      <c r="E682" s="94"/>
      <c r="F682" s="61"/>
      <c r="J682" s="16"/>
      <c r="K682" s="16"/>
    </row>
    <row r="683" spans="4:11" x14ac:dyDescent="0.2">
      <c r="D683" s="61"/>
      <c r="E683" s="94"/>
      <c r="F683" s="61"/>
      <c r="J683" s="16"/>
      <c r="K683" s="16"/>
    </row>
    <row r="684" spans="4:11" x14ac:dyDescent="0.2">
      <c r="D684" s="61"/>
      <c r="E684" s="94"/>
      <c r="F684" s="61"/>
      <c r="J684" s="16"/>
      <c r="K684" s="16"/>
    </row>
    <row r="685" spans="4:11" x14ac:dyDescent="0.2">
      <c r="D685" s="61"/>
      <c r="E685" s="94"/>
      <c r="F685" s="61"/>
      <c r="J685" s="16"/>
      <c r="K685" s="16"/>
    </row>
    <row r="686" spans="4:11" x14ac:dyDescent="0.2">
      <c r="D686" s="61"/>
      <c r="E686" s="94"/>
      <c r="F686" s="61"/>
      <c r="J686" s="16"/>
      <c r="K686" s="16"/>
    </row>
    <row r="687" spans="4:11" x14ac:dyDescent="0.2">
      <c r="D687" s="61"/>
      <c r="E687" s="94"/>
      <c r="F687" s="61"/>
      <c r="J687" s="16"/>
      <c r="K687" s="16"/>
    </row>
    <row r="688" spans="4:11" x14ac:dyDescent="0.2">
      <c r="D688" s="61"/>
      <c r="E688" s="94"/>
      <c r="F688" s="61"/>
      <c r="J688" s="16"/>
      <c r="K688" s="16"/>
    </row>
    <row r="689" spans="4:11" x14ac:dyDescent="0.2">
      <c r="D689" s="61"/>
      <c r="E689" s="94"/>
      <c r="F689" s="61"/>
      <c r="J689" s="16"/>
      <c r="K689" s="16"/>
    </row>
    <row r="690" spans="4:11" x14ac:dyDescent="0.2">
      <c r="D690" s="61"/>
      <c r="E690" s="94"/>
      <c r="F690" s="61"/>
      <c r="J690" s="16"/>
      <c r="K690" s="16"/>
    </row>
    <row r="691" spans="4:11" x14ac:dyDescent="0.2">
      <c r="D691" s="61"/>
      <c r="E691" s="94"/>
      <c r="F691" s="61"/>
      <c r="J691" s="16"/>
      <c r="K691" s="16"/>
    </row>
    <row r="692" spans="4:11" x14ac:dyDescent="0.2">
      <c r="D692" s="61"/>
      <c r="E692" s="94"/>
      <c r="F692" s="61"/>
      <c r="J692" s="16"/>
      <c r="K692" s="16"/>
    </row>
    <row r="693" spans="4:11" x14ac:dyDescent="0.2">
      <c r="D693" s="61"/>
      <c r="E693" s="94"/>
      <c r="F693" s="61"/>
      <c r="J693" s="16"/>
      <c r="K693" s="16"/>
    </row>
    <row r="694" spans="4:11" x14ac:dyDescent="0.2">
      <c r="D694" s="61"/>
      <c r="E694" s="94"/>
      <c r="F694" s="61"/>
      <c r="J694" s="16"/>
      <c r="K694" s="16"/>
    </row>
    <row r="695" spans="4:11" x14ac:dyDescent="0.2">
      <c r="D695" s="61"/>
      <c r="E695" s="94"/>
      <c r="F695" s="61"/>
      <c r="J695" s="16"/>
      <c r="K695" s="16"/>
    </row>
    <row r="696" spans="4:11" x14ac:dyDescent="0.2">
      <c r="D696" s="61"/>
      <c r="E696" s="94"/>
      <c r="F696" s="61"/>
      <c r="J696" s="16"/>
      <c r="K696" s="16"/>
    </row>
    <row r="697" spans="4:11" x14ac:dyDescent="0.2">
      <c r="D697" s="61"/>
      <c r="E697" s="94"/>
      <c r="F697" s="61"/>
      <c r="J697" s="16"/>
      <c r="K697" s="16"/>
    </row>
    <row r="698" spans="4:11" x14ac:dyDescent="0.2">
      <c r="D698" s="61"/>
      <c r="E698" s="94"/>
      <c r="F698" s="61"/>
      <c r="J698" s="16"/>
      <c r="K698" s="16"/>
    </row>
    <row r="699" spans="4:11" x14ac:dyDescent="0.2">
      <c r="D699" s="61"/>
      <c r="E699" s="94"/>
      <c r="F699" s="61"/>
      <c r="J699" s="16"/>
      <c r="K699" s="16"/>
    </row>
    <row r="700" spans="4:11" x14ac:dyDescent="0.2">
      <c r="D700" s="61"/>
      <c r="E700" s="94"/>
      <c r="F700" s="61"/>
      <c r="J700" s="16"/>
      <c r="K700" s="16"/>
    </row>
    <row r="701" spans="4:11" x14ac:dyDescent="0.2">
      <c r="D701" s="61"/>
      <c r="E701" s="94"/>
      <c r="F701" s="61"/>
      <c r="J701" s="16"/>
      <c r="K701" s="16"/>
    </row>
    <row r="702" spans="4:11" x14ac:dyDescent="0.2">
      <c r="D702" s="61"/>
      <c r="E702" s="94"/>
      <c r="F702" s="61"/>
      <c r="J702" s="16"/>
      <c r="K702" s="16"/>
    </row>
    <row r="703" spans="4:11" x14ac:dyDescent="0.2">
      <c r="D703" s="61"/>
      <c r="E703" s="94"/>
      <c r="F703" s="61"/>
      <c r="J703" s="16"/>
      <c r="K703" s="16"/>
    </row>
    <row r="704" spans="4:11" x14ac:dyDescent="0.2">
      <c r="D704" s="61"/>
      <c r="E704" s="94"/>
      <c r="F704" s="61"/>
      <c r="J704" s="16"/>
      <c r="K704" s="16"/>
    </row>
    <row r="705" spans="4:11" x14ac:dyDescent="0.2">
      <c r="D705" s="61"/>
      <c r="E705" s="94"/>
      <c r="F705" s="61"/>
      <c r="J705" s="16"/>
      <c r="K705" s="16"/>
    </row>
    <row r="706" spans="4:11" x14ac:dyDescent="0.2">
      <c r="D706" s="61"/>
      <c r="E706" s="94"/>
      <c r="F706" s="61"/>
      <c r="J706" s="16"/>
      <c r="K706" s="16"/>
    </row>
    <row r="707" spans="4:11" x14ac:dyDescent="0.2">
      <c r="D707" s="61"/>
      <c r="E707" s="94"/>
      <c r="F707" s="61"/>
      <c r="J707" s="16"/>
      <c r="K707" s="16"/>
    </row>
    <row r="708" spans="4:11" x14ac:dyDescent="0.2">
      <c r="D708" s="61"/>
      <c r="E708" s="94"/>
      <c r="F708" s="61"/>
      <c r="J708" s="16"/>
      <c r="K708" s="16"/>
    </row>
    <row r="709" spans="4:11" x14ac:dyDescent="0.2">
      <c r="D709" s="61"/>
      <c r="E709" s="94"/>
      <c r="F709" s="61"/>
      <c r="J709" s="16"/>
      <c r="K709" s="16"/>
    </row>
    <row r="710" spans="4:11" x14ac:dyDescent="0.2">
      <c r="D710" s="61"/>
      <c r="E710" s="94"/>
      <c r="F710" s="61"/>
      <c r="J710" s="16"/>
      <c r="K710" s="16"/>
    </row>
    <row r="711" spans="4:11" x14ac:dyDescent="0.2">
      <c r="D711" s="61"/>
      <c r="E711" s="94"/>
      <c r="F711" s="61"/>
      <c r="J711" s="16"/>
      <c r="K711" s="16"/>
    </row>
    <row r="712" spans="4:11" x14ac:dyDescent="0.2">
      <c r="D712" s="61"/>
      <c r="E712" s="94"/>
      <c r="F712" s="61"/>
      <c r="J712" s="16"/>
      <c r="K712" s="16"/>
    </row>
    <row r="713" spans="4:11" x14ac:dyDescent="0.2">
      <c r="D713" s="61"/>
      <c r="E713" s="94"/>
      <c r="F713" s="61"/>
      <c r="J713" s="16"/>
      <c r="K713" s="16"/>
    </row>
    <row r="714" spans="4:11" x14ac:dyDescent="0.2">
      <c r="D714" s="61"/>
      <c r="E714" s="94"/>
      <c r="F714" s="61"/>
      <c r="J714" s="16"/>
      <c r="K714" s="16"/>
    </row>
    <row r="715" spans="4:11" x14ac:dyDescent="0.2">
      <c r="D715" s="61"/>
      <c r="E715" s="94"/>
      <c r="F715" s="61"/>
      <c r="J715" s="16"/>
      <c r="K715" s="16"/>
    </row>
    <row r="716" spans="4:11" x14ac:dyDescent="0.2">
      <c r="D716" s="61"/>
      <c r="E716" s="94"/>
      <c r="F716" s="61"/>
      <c r="J716" s="16"/>
      <c r="K716" s="16"/>
    </row>
    <row r="717" spans="4:11" x14ac:dyDescent="0.2">
      <c r="D717" s="61"/>
      <c r="E717" s="94"/>
      <c r="F717" s="61"/>
      <c r="J717" s="16"/>
      <c r="K717" s="16"/>
    </row>
    <row r="718" spans="4:11" x14ac:dyDescent="0.2">
      <c r="D718" s="61"/>
      <c r="E718" s="94"/>
      <c r="F718" s="61"/>
      <c r="J718" s="16"/>
      <c r="K718" s="16"/>
    </row>
    <row r="719" spans="4:11" x14ac:dyDescent="0.2">
      <c r="D719" s="61"/>
      <c r="E719" s="94"/>
      <c r="F719" s="61"/>
      <c r="J719" s="16"/>
      <c r="K719" s="16"/>
    </row>
    <row r="720" spans="4:11" x14ac:dyDescent="0.2">
      <c r="D720" s="61"/>
      <c r="E720" s="94"/>
      <c r="F720" s="61"/>
      <c r="J720" s="16"/>
      <c r="K720" s="16"/>
    </row>
    <row r="721" spans="4:11" x14ac:dyDescent="0.2">
      <c r="D721" s="61"/>
      <c r="E721" s="94"/>
      <c r="F721" s="61"/>
      <c r="J721" s="16"/>
      <c r="K721" s="16"/>
    </row>
    <row r="722" spans="4:11" x14ac:dyDescent="0.2">
      <c r="D722" s="61"/>
      <c r="E722" s="94"/>
      <c r="F722" s="61"/>
      <c r="J722" s="16"/>
      <c r="K722" s="16"/>
    </row>
    <row r="723" spans="4:11" x14ac:dyDescent="0.2">
      <c r="D723" s="61"/>
      <c r="E723" s="94"/>
      <c r="F723" s="61"/>
      <c r="J723" s="16"/>
      <c r="K723" s="16"/>
    </row>
    <row r="724" spans="4:11" x14ac:dyDescent="0.2">
      <c r="D724" s="61"/>
      <c r="E724" s="94"/>
      <c r="F724" s="61"/>
      <c r="J724" s="16"/>
      <c r="K724" s="16"/>
    </row>
    <row r="725" spans="4:11" x14ac:dyDescent="0.2">
      <c r="D725" s="61"/>
      <c r="E725" s="94"/>
      <c r="F725" s="61"/>
      <c r="J725" s="16"/>
      <c r="K725" s="16"/>
    </row>
    <row r="726" spans="4:11" x14ac:dyDescent="0.2">
      <c r="D726" s="61"/>
      <c r="E726" s="94"/>
      <c r="F726" s="61"/>
      <c r="J726" s="16"/>
      <c r="K726" s="16"/>
    </row>
    <row r="727" spans="4:11" x14ac:dyDescent="0.2">
      <c r="D727" s="61"/>
      <c r="E727" s="94"/>
      <c r="F727" s="61"/>
      <c r="J727" s="16"/>
      <c r="K727" s="16"/>
    </row>
    <row r="728" spans="4:11" x14ac:dyDescent="0.2">
      <c r="D728" s="61"/>
      <c r="E728" s="94"/>
      <c r="F728" s="61"/>
      <c r="J728" s="16"/>
      <c r="K728" s="16"/>
    </row>
    <row r="729" spans="4:11" x14ac:dyDescent="0.2">
      <c r="D729" s="61"/>
      <c r="E729" s="94"/>
      <c r="F729" s="61"/>
      <c r="J729" s="16"/>
      <c r="K729" s="16"/>
    </row>
    <row r="730" spans="4:11" x14ac:dyDescent="0.2">
      <c r="D730" s="61"/>
      <c r="E730" s="94"/>
      <c r="F730" s="61"/>
      <c r="J730" s="16"/>
      <c r="K730" s="16"/>
    </row>
    <row r="731" spans="4:11" x14ac:dyDescent="0.2">
      <c r="D731" s="61"/>
      <c r="E731" s="94"/>
      <c r="F731" s="61"/>
      <c r="J731" s="16"/>
      <c r="K731" s="16"/>
    </row>
    <row r="732" spans="4:11" x14ac:dyDescent="0.2">
      <c r="D732" s="61"/>
      <c r="E732" s="94"/>
      <c r="F732" s="61"/>
      <c r="J732" s="16"/>
      <c r="K732" s="16"/>
    </row>
    <row r="733" spans="4:11" x14ac:dyDescent="0.2">
      <c r="D733" s="61"/>
      <c r="E733" s="94"/>
      <c r="F733" s="61"/>
      <c r="J733" s="16"/>
      <c r="K733" s="16"/>
    </row>
    <row r="734" spans="4:11" x14ac:dyDescent="0.2">
      <c r="D734" s="61"/>
      <c r="E734" s="94"/>
      <c r="F734" s="61"/>
      <c r="J734" s="16"/>
      <c r="K734" s="16"/>
    </row>
    <row r="735" spans="4:11" x14ac:dyDescent="0.2">
      <c r="D735" s="61"/>
      <c r="E735" s="94"/>
      <c r="F735" s="61"/>
      <c r="J735" s="16"/>
      <c r="K735" s="16"/>
    </row>
    <row r="736" spans="4:11" x14ac:dyDescent="0.2">
      <c r="D736" s="61"/>
      <c r="E736" s="94"/>
      <c r="F736" s="61"/>
      <c r="J736" s="16"/>
      <c r="K736" s="16"/>
    </row>
    <row r="737" spans="4:11" x14ac:dyDescent="0.2">
      <c r="D737" s="61"/>
      <c r="E737" s="94"/>
      <c r="F737" s="61"/>
      <c r="J737" s="16"/>
      <c r="K737" s="16"/>
    </row>
    <row r="738" spans="4:11" x14ac:dyDescent="0.2">
      <c r="D738" s="61"/>
      <c r="E738" s="94"/>
      <c r="F738" s="61"/>
      <c r="J738" s="16"/>
      <c r="K738" s="16"/>
    </row>
    <row r="739" spans="4:11" x14ac:dyDescent="0.2">
      <c r="D739" s="61"/>
      <c r="E739" s="94"/>
      <c r="F739" s="61"/>
      <c r="J739" s="16"/>
      <c r="K739" s="16"/>
    </row>
    <row r="740" spans="4:11" x14ac:dyDescent="0.2">
      <c r="D740" s="61"/>
      <c r="E740" s="94"/>
      <c r="F740" s="61"/>
      <c r="J740" s="16"/>
      <c r="K740" s="16"/>
    </row>
    <row r="741" spans="4:11" x14ac:dyDescent="0.2">
      <c r="D741" s="61"/>
      <c r="E741" s="94"/>
      <c r="F741" s="61"/>
      <c r="J741" s="16"/>
      <c r="K741" s="16"/>
    </row>
    <row r="742" spans="4:11" x14ac:dyDescent="0.2">
      <c r="D742" s="61"/>
      <c r="E742" s="94"/>
      <c r="F742" s="61"/>
      <c r="J742" s="16"/>
      <c r="K742" s="16"/>
    </row>
    <row r="743" spans="4:11" x14ac:dyDescent="0.2">
      <c r="D743" s="61"/>
      <c r="E743" s="94"/>
      <c r="F743" s="61"/>
      <c r="J743" s="16"/>
      <c r="K743" s="16"/>
    </row>
    <row r="744" spans="4:11" x14ac:dyDescent="0.2">
      <c r="D744" s="61"/>
      <c r="E744" s="94"/>
      <c r="F744" s="61"/>
      <c r="J744" s="16"/>
      <c r="K744" s="16"/>
    </row>
    <row r="745" spans="4:11" x14ac:dyDescent="0.2">
      <c r="D745" s="61"/>
      <c r="E745" s="94"/>
      <c r="F745" s="61"/>
      <c r="J745" s="16"/>
      <c r="K745" s="16"/>
    </row>
    <row r="746" spans="4:11" x14ac:dyDescent="0.2">
      <c r="D746" s="61"/>
      <c r="E746" s="94"/>
      <c r="F746" s="61"/>
      <c r="J746" s="16"/>
      <c r="K746" s="16"/>
    </row>
    <row r="747" spans="4:11" x14ac:dyDescent="0.2">
      <c r="D747" s="61"/>
      <c r="E747" s="94"/>
      <c r="F747" s="61"/>
      <c r="J747" s="16"/>
      <c r="K747" s="16"/>
    </row>
    <row r="748" spans="4:11" x14ac:dyDescent="0.2">
      <c r="D748" s="61"/>
      <c r="E748" s="94"/>
      <c r="F748" s="61"/>
      <c r="J748" s="16"/>
      <c r="K748" s="16"/>
    </row>
    <row r="749" spans="4:11" x14ac:dyDescent="0.2">
      <c r="D749" s="61"/>
      <c r="E749" s="94"/>
      <c r="F749" s="61"/>
      <c r="J749" s="16"/>
      <c r="K749" s="16"/>
    </row>
    <row r="750" spans="4:11" x14ac:dyDescent="0.2">
      <c r="D750" s="61"/>
      <c r="E750" s="94"/>
      <c r="F750" s="61"/>
      <c r="J750" s="16"/>
      <c r="K750" s="16"/>
    </row>
    <row r="751" spans="4:11" x14ac:dyDescent="0.2">
      <c r="D751" s="61"/>
      <c r="E751" s="94"/>
      <c r="F751" s="61"/>
      <c r="J751" s="16"/>
      <c r="K751" s="16"/>
    </row>
    <row r="752" spans="4:11" x14ac:dyDescent="0.2">
      <c r="D752" s="61"/>
      <c r="E752" s="94"/>
      <c r="F752" s="61"/>
      <c r="J752" s="16"/>
      <c r="K752" s="16"/>
    </row>
    <row r="753" spans="4:11" x14ac:dyDescent="0.2">
      <c r="D753" s="61"/>
      <c r="E753" s="94"/>
      <c r="F753" s="61"/>
      <c r="J753" s="16"/>
      <c r="K753" s="16"/>
    </row>
    <row r="754" spans="4:11" x14ac:dyDescent="0.2">
      <c r="D754" s="61"/>
      <c r="E754" s="94"/>
      <c r="F754" s="61"/>
      <c r="J754" s="16"/>
      <c r="K754" s="16"/>
    </row>
    <row r="755" spans="4:11" x14ac:dyDescent="0.2">
      <c r="D755" s="61"/>
      <c r="E755" s="94"/>
      <c r="F755" s="61"/>
      <c r="J755" s="16"/>
      <c r="K755" s="16"/>
    </row>
    <row r="756" spans="4:11" x14ac:dyDescent="0.2">
      <c r="D756" s="61"/>
      <c r="E756" s="94"/>
      <c r="F756" s="61"/>
      <c r="J756" s="16"/>
      <c r="K756" s="16"/>
    </row>
    <row r="757" spans="4:11" x14ac:dyDescent="0.2">
      <c r="D757" s="61"/>
      <c r="E757" s="94"/>
      <c r="F757" s="61"/>
      <c r="J757" s="16"/>
      <c r="K757" s="16"/>
    </row>
    <row r="758" spans="4:11" x14ac:dyDescent="0.2">
      <c r="D758" s="61"/>
      <c r="E758" s="94"/>
      <c r="F758" s="61"/>
      <c r="J758" s="16"/>
      <c r="K758" s="16"/>
    </row>
    <row r="759" spans="4:11" x14ac:dyDescent="0.2">
      <c r="D759" s="61"/>
      <c r="E759" s="94"/>
      <c r="F759" s="61"/>
      <c r="J759" s="16"/>
      <c r="K759" s="16"/>
    </row>
    <row r="760" spans="4:11" x14ac:dyDescent="0.2">
      <c r="D760" s="61"/>
      <c r="E760" s="94"/>
      <c r="F760" s="61"/>
      <c r="J760" s="16"/>
      <c r="K760" s="16"/>
    </row>
    <row r="761" spans="4:11" x14ac:dyDescent="0.2">
      <c r="D761" s="61"/>
      <c r="E761" s="94"/>
      <c r="F761" s="61"/>
      <c r="J761" s="16"/>
      <c r="K761" s="16"/>
    </row>
    <row r="762" spans="4:11" x14ac:dyDescent="0.2">
      <c r="D762" s="61"/>
      <c r="E762" s="94"/>
      <c r="F762" s="61"/>
      <c r="J762" s="16"/>
      <c r="K762" s="16"/>
    </row>
    <row r="763" spans="4:11" x14ac:dyDescent="0.2">
      <c r="D763" s="61"/>
      <c r="E763" s="94"/>
      <c r="F763" s="61"/>
      <c r="J763" s="16"/>
      <c r="K763" s="16"/>
    </row>
    <row r="764" spans="4:11" x14ac:dyDescent="0.2">
      <c r="D764" s="61"/>
      <c r="E764" s="94"/>
      <c r="F764" s="61"/>
      <c r="J764" s="16"/>
      <c r="K764" s="16"/>
    </row>
    <row r="765" spans="4:11" x14ac:dyDescent="0.2">
      <c r="D765" s="61"/>
      <c r="E765" s="94"/>
      <c r="F765" s="61"/>
      <c r="J765" s="16"/>
      <c r="K765" s="16"/>
    </row>
    <row r="766" spans="4:11" x14ac:dyDescent="0.2">
      <c r="D766" s="61"/>
      <c r="E766" s="94"/>
      <c r="F766" s="61"/>
      <c r="J766" s="16"/>
      <c r="K766" s="16"/>
    </row>
    <row r="767" spans="4:11" x14ac:dyDescent="0.2">
      <c r="D767" s="61"/>
      <c r="E767" s="94"/>
      <c r="F767" s="61"/>
      <c r="J767" s="16"/>
      <c r="K767" s="16"/>
    </row>
    <row r="768" spans="4:11" x14ac:dyDescent="0.2">
      <c r="D768" s="61"/>
      <c r="E768" s="94"/>
      <c r="F768" s="61"/>
      <c r="J768" s="16"/>
      <c r="K768" s="16"/>
    </row>
    <row r="769" spans="4:11" x14ac:dyDescent="0.2">
      <c r="D769" s="61"/>
      <c r="E769" s="94"/>
      <c r="F769" s="61"/>
      <c r="J769" s="16"/>
      <c r="K769" s="16"/>
    </row>
    <row r="770" spans="4:11" x14ac:dyDescent="0.2">
      <c r="D770" s="61"/>
      <c r="E770" s="94"/>
      <c r="F770" s="61"/>
      <c r="J770" s="16"/>
      <c r="K770" s="16"/>
    </row>
    <row r="771" spans="4:11" x14ac:dyDescent="0.2">
      <c r="D771" s="61"/>
      <c r="E771" s="94"/>
      <c r="F771" s="61"/>
      <c r="J771" s="16"/>
      <c r="K771" s="16"/>
    </row>
    <row r="772" spans="4:11" x14ac:dyDescent="0.2">
      <c r="D772" s="61"/>
      <c r="E772" s="94"/>
      <c r="F772" s="61"/>
      <c r="J772" s="16"/>
      <c r="K772" s="16"/>
    </row>
    <row r="773" spans="4:11" x14ac:dyDescent="0.2">
      <c r="D773" s="61"/>
      <c r="E773" s="94"/>
      <c r="F773" s="61"/>
      <c r="J773" s="16"/>
      <c r="K773" s="16"/>
    </row>
    <row r="774" spans="4:11" x14ac:dyDescent="0.2">
      <c r="D774" s="61"/>
      <c r="E774" s="94"/>
      <c r="F774" s="61"/>
      <c r="J774" s="16"/>
      <c r="K774" s="16"/>
    </row>
    <row r="775" spans="4:11" x14ac:dyDescent="0.2">
      <c r="D775" s="61"/>
      <c r="E775" s="94"/>
      <c r="F775" s="61"/>
      <c r="J775" s="16"/>
      <c r="K775" s="16"/>
    </row>
    <row r="776" spans="4:11" x14ac:dyDescent="0.2">
      <c r="D776" s="61"/>
      <c r="E776" s="94"/>
      <c r="F776" s="61"/>
      <c r="J776" s="16"/>
      <c r="K776" s="16"/>
    </row>
    <row r="777" spans="4:11" x14ac:dyDescent="0.2">
      <c r="D777" s="61"/>
      <c r="E777" s="94"/>
      <c r="F777" s="61"/>
      <c r="J777" s="16"/>
      <c r="K777" s="16"/>
    </row>
    <row r="778" spans="4:11" x14ac:dyDescent="0.2">
      <c r="D778" s="61"/>
      <c r="E778" s="94"/>
      <c r="F778" s="61"/>
      <c r="J778" s="16"/>
      <c r="K778" s="16"/>
    </row>
    <row r="779" spans="4:11" x14ac:dyDescent="0.2">
      <c r="D779" s="61"/>
      <c r="E779" s="94"/>
      <c r="F779" s="61"/>
      <c r="J779" s="16"/>
      <c r="K779" s="16"/>
    </row>
    <row r="780" spans="4:11" x14ac:dyDescent="0.2">
      <c r="D780" s="61"/>
      <c r="E780" s="94"/>
      <c r="F780" s="61"/>
      <c r="J780" s="16"/>
      <c r="K780" s="16"/>
    </row>
    <row r="781" spans="4:11" x14ac:dyDescent="0.2">
      <c r="D781" s="61"/>
      <c r="E781" s="94"/>
      <c r="F781" s="61"/>
      <c r="J781" s="16"/>
      <c r="K781" s="16"/>
    </row>
    <row r="782" spans="4:11" x14ac:dyDescent="0.2">
      <c r="D782" s="61"/>
      <c r="E782" s="94"/>
      <c r="F782" s="61"/>
      <c r="J782" s="16"/>
      <c r="K782" s="16"/>
    </row>
    <row r="783" spans="4:11" x14ac:dyDescent="0.2">
      <c r="D783" s="61"/>
      <c r="E783" s="94"/>
      <c r="F783" s="61"/>
      <c r="J783" s="16"/>
      <c r="K783" s="16"/>
    </row>
    <row r="784" spans="4:11" x14ac:dyDescent="0.2">
      <c r="D784" s="61"/>
      <c r="E784" s="94"/>
      <c r="F784" s="61"/>
      <c r="J784" s="16"/>
      <c r="K784" s="16"/>
    </row>
    <row r="785" spans="4:11" x14ac:dyDescent="0.2">
      <c r="D785" s="61"/>
      <c r="E785" s="94"/>
      <c r="F785" s="61"/>
      <c r="J785" s="16"/>
      <c r="K785" s="16"/>
    </row>
    <row r="786" spans="4:11" x14ac:dyDescent="0.2">
      <c r="D786" s="61"/>
      <c r="E786" s="94"/>
      <c r="F786" s="61"/>
      <c r="J786" s="16"/>
      <c r="K786" s="16"/>
    </row>
    <row r="787" spans="4:11" x14ac:dyDescent="0.2">
      <c r="D787" s="61"/>
      <c r="E787" s="94"/>
      <c r="F787" s="61"/>
      <c r="J787" s="16"/>
      <c r="K787" s="16"/>
    </row>
    <row r="788" spans="4:11" x14ac:dyDescent="0.2">
      <c r="D788" s="61"/>
      <c r="E788" s="94"/>
      <c r="F788" s="61"/>
      <c r="J788" s="16"/>
      <c r="K788" s="16"/>
    </row>
    <row r="789" spans="4:11" x14ac:dyDescent="0.2">
      <c r="D789" s="61"/>
      <c r="E789" s="94"/>
      <c r="F789" s="61"/>
      <c r="J789" s="16"/>
      <c r="K789" s="16"/>
    </row>
    <row r="790" spans="4:11" x14ac:dyDescent="0.2">
      <c r="D790" s="61"/>
      <c r="E790" s="94"/>
      <c r="F790" s="61"/>
      <c r="J790" s="16"/>
      <c r="K790" s="16"/>
    </row>
    <row r="791" spans="4:11" x14ac:dyDescent="0.2">
      <c r="D791" s="61"/>
      <c r="E791" s="94"/>
      <c r="F791" s="61"/>
      <c r="J791" s="16"/>
      <c r="K791" s="16"/>
    </row>
    <row r="792" spans="4:11" x14ac:dyDescent="0.2">
      <c r="D792" s="61"/>
      <c r="E792" s="94"/>
      <c r="F792" s="61"/>
      <c r="J792" s="16"/>
      <c r="K792" s="16"/>
    </row>
    <row r="793" spans="4:11" x14ac:dyDescent="0.2">
      <c r="D793" s="61"/>
      <c r="E793" s="94"/>
      <c r="F793" s="61"/>
      <c r="J793" s="16"/>
      <c r="K793" s="16"/>
    </row>
    <row r="794" spans="4:11" x14ac:dyDescent="0.2">
      <c r="D794" s="61"/>
      <c r="E794" s="94"/>
      <c r="F794" s="61"/>
      <c r="J794" s="16"/>
      <c r="K794" s="16"/>
    </row>
    <row r="795" spans="4:11" x14ac:dyDescent="0.2">
      <c r="D795" s="61"/>
      <c r="E795" s="94"/>
      <c r="F795" s="61"/>
      <c r="J795" s="16"/>
      <c r="K795" s="16"/>
    </row>
    <row r="796" spans="4:11" x14ac:dyDescent="0.2">
      <c r="D796" s="61"/>
      <c r="E796" s="94"/>
      <c r="F796" s="61"/>
      <c r="J796" s="16"/>
      <c r="K796" s="16"/>
    </row>
    <row r="797" spans="4:11" x14ac:dyDescent="0.2">
      <c r="D797" s="61"/>
      <c r="E797" s="94"/>
      <c r="F797" s="61"/>
      <c r="J797" s="16"/>
      <c r="K797" s="16"/>
    </row>
    <row r="798" spans="4:11" x14ac:dyDescent="0.2">
      <c r="D798" s="61"/>
      <c r="E798" s="94"/>
      <c r="F798" s="61"/>
      <c r="J798" s="16"/>
      <c r="K798" s="16"/>
    </row>
    <row r="799" spans="4:11" x14ac:dyDescent="0.2">
      <c r="D799" s="61"/>
      <c r="E799" s="94"/>
      <c r="F799" s="61"/>
      <c r="J799" s="16"/>
      <c r="K799" s="16"/>
    </row>
    <row r="800" spans="4:11" x14ac:dyDescent="0.2">
      <c r="D800" s="61"/>
      <c r="E800" s="94"/>
      <c r="F800" s="61"/>
      <c r="J800" s="16"/>
      <c r="K800" s="16"/>
    </row>
    <row r="801" spans="4:11" x14ac:dyDescent="0.2">
      <c r="D801" s="61"/>
      <c r="E801" s="94"/>
      <c r="F801" s="61"/>
      <c r="J801" s="16"/>
      <c r="K801" s="16"/>
    </row>
    <row r="802" spans="4:11" x14ac:dyDescent="0.2">
      <c r="D802" s="61"/>
      <c r="E802" s="94"/>
      <c r="F802" s="61"/>
      <c r="J802" s="16"/>
      <c r="K802" s="16"/>
    </row>
    <row r="803" spans="4:11" x14ac:dyDescent="0.2">
      <c r="D803" s="61"/>
      <c r="E803" s="94"/>
      <c r="F803" s="61"/>
      <c r="J803" s="16"/>
      <c r="K803" s="16"/>
    </row>
    <row r="804" spans="4:11" x14ac:dyDescent="0.2">
      <c r="D804" s="61"/>
      <c r="E804" s="94"/>
      <c r="F804" s="61"/>
      <c r="J804" s="16"/>
      <c r="K804" s="16"/>
    </row>
    <row r="805" spans="4:11" x14ac:dyDescent="0.2">
      <c r="D805" s="61"/>
      <c r="E805" s="94"/>
      <c r="F805" s="61"/>
      <c r="J805" s="16"/>
      <c r="K805" s="16"/>
    </row>
    <row r="806" spans="4:11" x14ac:dyDescent="0.2">
      <c r="D806" s="61"/>
      <c r="E806" s="94"/>
      <c r="F806" s="61"/>
      <c r="J806" s="16"/>
      <c r="K806" s="16"/>
    </row>
    <row r="807" spans="4:11" x14ac:dyDescent="0.2">
      <c r="D807" s="61"/>
      <c r="E807" s="94"/>
      <c r="F807" s="61"/>
      <c r="J807" s="16"/>
      <c r="K807" s="16"/>
    </row>
    <row r="808" spans="4:11" x14ac:dyDescent="0.2">
      <c r="D808" s="61"/>
      <c r="E808" s="94"/>
      <c r="F808" s="61"/>
      <c r="J808" s="16"/>
      <c r="K808" s="16"/>
    </row>
    <row r="809" spans="4:11" x14ac:dyDescent="0.2">
      <c r="D809" s="61"/>
      <c r="E809" s="94"/>
      <c r="F809" s="61"/>
      <c r="J809" s="16"/>
      <c r="K809" s="16"/>
    </row>
    <row r="810" spans="4:11" x14ac:dyDescent="0.2">
      <c r="D810" s="61"/>
      <c r="E810" s="94"/>
      <c r="F810" s="61"/>
      <c r="J810" s="16"/>
      <c r="K810" s="16"/>
    </row>
    <row r="811" spans="4:11" x14ac:dyDescent="0.2">
      <c r="D811" s="61"/>
      <c r="E811" s="94"/>
      <c r="F811" s="61"/>
      <c r="J811" s="16"/>
      <c r="K811" s="16"/>
    </row>
    <row r="812" spans="4:11" x14ac:dyDescent="0.2">
      <c r="D812" s="61"/>
      <c r="E812" s="94"/>
      <c r="F812" s="61"/>
      <c r="J812" s="16"/>
      <c r="K812" s="16"/>
    </row>
    <row r="813" spans="4:11" x14ac:dyDescent="0.2">
      <c r="D813" s="61"/>
      <c r="E813" s="94"/>
      <c r="F813" s="61"/>
      <c r="J813" s="16"/>
      <c r="K813" s="16"/>
    </row>
    <row r="814" spans="4:11" x14ac:dyDescent="0.2">
      <c r="D814" s="61"/>
      <c r="E814" s="94"/>
      <c r="F814" s="61"/>
      <c r="J814" s="16"/>
      <c r="K814" s="16"/>
    </row>
    <row r="815" spans="4:11" x14ac:dyDescent="0.2">
      <c r="D815" s="61"/>
      <c r="E815" s="94"/>
      <c r="F815" s="61"/>
      <c r="J815" s="16"/>
      <c r="K815" s="16"/>
    </row>
    <row r="816" spans="4:11" x14ac:dyDescent="0.2">
      <c r="D816" s="61"/>
      <c r="E816" s="94"/>
      <c r="F816" s="61"/>
      <c r="J816" s="16"/>
      <c r="K816" s="16"/>
    </row>
    <row r="817" spans="4:11" x14ac:dyDescent="0.2">
      <c r="D817" s="61"/>
      <c r="E817" s="94"/>
      <c r="F817" s="61"/>
      <c r="J817" s="16"/>
      <c r="K817" s="16"/>
    </row>
    <row r="818" spans="4:11" x14ac:dyDescent="0.2">
      <c r="D818" s="61"/>
      <c r="E818" s="94"/>
      <c r="F818" s="61"/>
      <c r="J818" s="16"/>
      <c r="K818" s="16"/>
    </row>
    <row r="819" spans="4:11" x14ac:dyDescent="0.2">
      <c r="D819" s="61"/>
      <c r="E819" s="94"/>
      <c r="F819" s="61"/>
      <c r="J819" s="16"/>
      <c r="K819" s="16"/>
    </row>
    <row r="820" spans="4:11" x14ac:dyDescent="0.2">
      <c r="D820" s="61"/>
      <c r="E820" s="94"/>
      <c r="F820" s="61"/>
      <c r="J820" s="16"/>
      <c r="K820" s="16"/>
    </row>
    <row r="821" spans="4:11" x14ac:dyDescent="0.2">
      <c r="D821" s="61"/>
      <c r="E821" s="94"/>
      <c r="F821" s="61"/>
      <c r="J821" s="16"/>
      <c r="K821" s="16"/>
    </row>
    <row r="822" spans="4:11" x14ac:dyDescent="0.2">
      <c r="D822" s="61"/>
      <c r="E822" s="94"/>
      <c r="F822" s="61"/>
      <c r="J822" s="16"/>
      <c r="K822" s="16"/>
    </row>
    <row r="823" spans="4:11" x14ac:dyDescent="0.2">
      <c r="D823" s="61"/>
      <c r="E823" s="94"/>
      <c r="F823" s="61"/>
      <c r="J823" s="16"/>
      <c r="K823" s="16"/>
    </row>
    <row r="824" spans="4:11" x14ac:dyDescent="0.2">
      <c r="D824" s="61"/>
      <c r="E824" s="94"/>
      <c r="F824" s="61"/>
      <c r="J824" s="16"/>
      <c r="K824" s="16"/>
    </row>
    <row r="825" spans="4:11" x14ac:dyDescent="0.2">
      <c r="D825" s="61"/>
      <c r="E825" s="94"/>
      <c r="F825" s="61"/>
      <c r="J825" s="16"/>
      <c r="K825" s="16"/>
    </row>
    <row r="826" spans="4:11" x14ac:dyDescent="0.2">
      <c r="D826" s="61"/>
      <c r="E826" s="94"/>
      <c r="F826" s="61"/>
      <c r="J826" s="16"/>
      <c r="K826" s="16"/>
    </row>
    <row r="827" spans="4:11" x14ac:dyDescent="0.2">
      <c r="D827" s="61"/>
      <c r="E827" s="94"/>
      <c r="F827" s="61"/>
      <c r="J827" s="16"/>
      <c r="K827" s="16"/>
    </row>
    <row r="828" spans="4:11" x14ac:dyDescent="0.2">
      <c r="D828" s="61"/>
      <c r="E828" s="94"/>
      <c r="F828" s="61"/>
      <c r="J828" s="16"/>
      <c r="K828" s="16"/>
    </row>
    <row r="829" spans="4:11" x14ac:dyDescent="0.2">
      <c r="D829" s="61"/>
      <c r="E829" s="94"/>
      <c r="F829" s="61"/>
      <c r="J829" s="16"/>
      <c r="K829" s="16"/>
    </row>
    <row r="830" spans="4:11" x14ac:dyDescent="0.2">
      <c r="D830" s="61"/>
      <c r="E830" s="94"/>
      <c r="F830" s="61"/>
      <c r="J830" s="16"/>
      <c r="K830" s="16"/>
    </row>
    <row r="831" spans="4:11" x14ac:dyDescent="0.2">
      <c r="D831" s="61"/>
      <c r="E831" s="94"/>
      <c r="F831" s="61"/>
      <c r="J831" s="16"/>
      <c r="K831" s="16"/>
    </row>
    <row r="832" spans="4:11" x14ac:dyDescent="0.2">
      <c r="D832" s="61"/>
      <c r="E832" s="94"/>
      <c r="F832" s="61"/>
      <c r="J832" s="16"/>
      <c r="K832" s="16"/>
    </row>
    <row r="833" spans="4:11" x14ac:dyDescent="0.2">
      <c r="D833" s="61"/>
      <c r="E833" s="94"/>
      <c r="F833" s="61"/>
      <c r="J833" s="16"/>
      <c r="K833" s="16"/>
    </row>
    <row r="834" spans="4:11" x14ac:dyDescent="0.2">
      <c r="D834" s="61"/>
      <c r="E834" s="94"/>
      <c r="F834" s="61"/>
      <c r="J834" s="16"/>
      <c r="K834" s="16"/>
    </row>
    <row r="835" spans="4:11" x14ac:dyDescent="0.2">
      <c r="D835" s="61"/>
      <c r="E835" s="94"/>
      <c r="F835" s="61"/>
      <c r="J835" s="16"/>
      <c r="K835" s="16"/>
    </row>
    <row r="836" spans="4:11" x14ac:dyDescent="0.2">
      <c r="D836" s="61"/>
      <c r="E836" s="94"/>
      <c r="F836" s="61"/>
      <c r="J836" s="16"/>
      <c r="K836" s="16"/>
    </row>
    <row r="837" spans="4:11" x14ac:dyDescent="0.2">
      <c r="D837" s="61"/>
      <c r="E837" s="94"/>
      <c r="F837" s="61"/>
      <c r="J837" s="16"/>
      <c r="K837" s="16"/>
    </row>
    <row r="838" spans="4:11" x14ac:dyDescent="0.2">
      <c r="D838" s="61"/>
      <c r="E838" s="94"/>
      <c r="F838" s="61"/>
      <c r="J838" s="16"/>
      <c r="K838" s="16"/>
    </row>
    <row r="839" spans="4:11" x14ac:dyDescent="0.2">
      <c r="D839" s="61"/>
      <c r="E839" s="94"/>
      <c r="F839" s="61"/>
      <c r="J839" s="16"/>
      <c r="K839" s="16"/>
    </row>
    <row r="840" spans="4:11" x14ac:dyDescent="0.2">
      <c r="D840" s="61"/>
      <c r="E840" s="94"/>
      <c r="F840" s="61"/>
      <c r="J840" s="16"/>
      <c r="K840" s="16"/>
    </row>
    <row r="841" spans="4:11" x14ac:dyDescent="0.2">
      <c r="D841" s="61"/>
      <c r="E841" s="94"/>
      <c r="F841" s="61"/>
      <c r="J841" s="16"/>
      <c r="K841" s="16"/>
    </row>
    <row r="842" spans="4:11" x14ac:dyDescent="0.2">
      <c r="D842" s="61"/>
      <c r="E842" s="94"/>
      <c r="F842" s="61"/>
      <c r="J842" s="16"/>
      <c r="K842" s="16"/>
    </row>
    <row r="843" spans="4:11" x14ac:dyDescent="0.2">
      <c r="D843" s="61"/>
      <c r="E843" s="94"/>
      <c r="F843" s="61"/>
      <c r="J843" s="16"/>
      <c r="K843" s="16"/>
    </row>
    <row r="844" spans="4:11" x14ac:dyDescent="0.2">
      <c r="D844" s="61"/>
      <c r="E844" s="94"/>
      <c r="F844" s="61"/>
      <c r="J844" s="16"/>
      <c r="K844" s="16"/>
    </row>
    <row r="845" spans="4:11" x14ac:dyDescent="0.2">
      <c r="D845" s="61"/>
      <c r="E845" s="94"/>
      <c r="F845" s="61"/>
      <c r="J845" s="16"/>
      <c r="K845" s="16"/>
    </row>
    <row r="846" spans="4:11" x14ac:dyDescent="0.2">
      <c r="D846" s="61"/>
      <c r="E846" s="94"/>
      <c r="F846" s="61"/>
      <c r="J846" s="16"/>
      <c r="K846" s="16"/>
    </row>
    <row r="847" spans="4:11" x14ac:dyDescent="0.2">
      <c r="D847" s="61"/>
      <c r="E847" s="94"/>
      <c r="F847" s="61"/>
      <c r="J847" s="16"/>
      <c r="K847" s="16"/>
    </row>
    <row r="848" spans="4:11" x14ac:dyDescent="0.2">
      <c r="D848" s="61"/>
      <c r="E848" s="94"/>
      <c r="F848" s="61"/>
      <c r="J848" s="16"/>
      <c r="K848" s="16"/>
    </row>
    <row r="849" spans="4:11" x14ac:dyDescent="0.2">
      <c r="D849" s="61"/>
      <c r="E849" s="94"/>
      <c r="F849" s="61"/>
      <c r="J849" s="16"/>
      <c r="K849" s="16"/>
    </row>
    <row r="850" spans="4:11" x14ac:dyDescent="0.2">
      <c r="D850" s="61"/>
      <c r="E850" s="94"/>
      <c r="F850" s="61"/>
      <c r="J850" s="16"/>
      <c r="K850" s="16"/>
    </row>
    <row r="851" spans="4:11" x14ac:dyDescent="0.2">
      <c r="D851" s="61"/>
      <c r="E851" s="94"/>
      <c r="F851" s="61"/>
      <c r="J851" s="16"/>
      <c r="K851" s="16"/>
    </row>
    <row r="852" spans="4:11" x14ac:dyDescent="0.2">
      <c r="D852" s="61"/>
      <c r="E852" s="94"/>
      <c r="F852" s="61"/>
      <c r="J852" s="16"/>
      <c r="K852" s="16"/>
    </row>
    <row r="853" spans="4:11" x14ac:dyDescent="0.2">
      <c r="D853" s="61"/>
      <c r="E853" s="94"/>
      <c r="F853" s="61"/>
      <c r="J853" s="16"/>
      <c r="K853" s="16"/>
    </row>
    <row r="854" spans="4:11" x14ac:dyDescent="0.2">
      <c r="D854" s="61"/>
      <c r="E854" s="94"/>
      <c r="F854" s="61"/>
      <c r="J854" s="16"/>
      <c r="K854" s="16"/>
    </row>
    <row r="855" spans="4:11" x14ac:dyDescent="0.2">
      <c r="D855" s="61"/>
      <c r="E855" s="94"/>
      <c r="F855" s="61"/>
      <c r="J855" s="16"/>
      <c r="K855" s="16"/>
    </row>
    <row r="856" spans="4:11" x14ac:dyDescent="0.2">
      <c r="D856" s="61"/>
      <c r="E856" s="94"/>
      <c r="F856" s="61"/>
      <c r="J856" s="16"/>
      <c r="K856" s="16"/>
    </row>
    <row r="857" spans="4:11" x14ac:dyDescent="0.2">
      <c r="D857" s="61"/>
      <c r="E857" s="94"/>
      <c r="F857" s="61"/>
      <c r="J857" s="16"/>
      <c r="K857" s="16"/>
    </row>
    <row r="858" spans="4:11" x14ac:dyDescent="0.2">
      <c r="D858" s="61"/>
      <c r="E858" s="94"/>
      <c r="F858" s="61"/>
      <c r="J858" s="16"/>
      <c r="K858" s="16"/>
    </row>
    <row r="859" spans="4:11" x14ac:dyDescent="0.2">
      <c r="D859" s="61"/>
      <c r="E859" s="94"/>
      <c r="F859" s="61"/>
      <c r="J859" s="16"/>
      <c r="K859" s="16"/>
    </row>
    <row r="860" spans="4:11" x14ac:dyDescent="0.2">
      <c r="D860" s="61"/>
      <c r="E860" s="94"/>
      <c r="F860" s="61"/>
      <c r="J860" s="16"/>
      <c r="K860" s="16"/>
    </row>
    <row r="861" spans="4:11" x14ac:dyDescent="0.2">
      <c r="D861" s="61"/>
      <c r="E861" s="94"/>
      <c r="F861" s="61"/>
      <c r="J861" s="16"/>
      <c r="K861" s="16"/>
    </row>
    <row r="862" spans="4:11" x14ac:dyDescent="0.2">
      <c r="D862" s="61"/>
      <c r="E862" s="94"/>
      <c r="F862" s="61"/>
      <c r="J862" s="16"/>
      <c r="K862" s="16"/>
    </row>
    <row r="863" spans="4:11" x14ac:dyDescent="0.2">
      <c r="D863" s="61"/>
      <c r="E863" s="94"/>
      <c r="F863" s="61"/>
      <c r="J863" s="16"/>
      <c r="K863" s="16"/>
    </row>
    <row r="864" spans="4:11" x14ac:dyDescent="0.2">
      <c r="D864" s="61"/>
      <c r="E864" s="94"/>
      <c r="F864" s="61"/>
      <c r="J864" s="16"/>
      <c r="K864" s="16"/>
    </row>
    <row r="865" spans="4:11" x14ac:dyDescent="0.2">
      <c r="D865" s="61"/>
      <c r="E865" s="94"/>
      <c r="F865" s="61"/>
      <c r="J865" s="16"/>
      <c r="K865" s="16"/>
    </row>
    <row r="866" spans="4:11" x14ac:dyDescent="0.2">
      <c r="D866" s="61"/>
      <c r="E866" s="94"/>
      <c r="F866" s="61"/>
      <c r="J866" s="16"/>
      <c r="K866" s="16"/>
    </row>
    <row r="867" spans="4:11" x14ac:dyDescent="0.2">
      <c r="D867" s="61"/>
      <c r="E867" s="94"/>
      <c r="F867" s="61"/>
      <c r="J867" s="16"/>
      <c r="K867" s="16"/>
    </row>
    <row r="868" spans="4:11" x14ac:dyDescent="0.2">
      <c r="D868" s="61"/>
      <c r="E868" s="94"/>
      <c r="F868" s="61"/>
      <c r="J868" s="16"/>
      <c r="K868" s="16"/>
    </row>
    <row r="869" spans="4:11" x14ac:dyDescent="0.2">
      <c r="D869" s="61"/>
      <c r="E869" s="94"/>
      <c r="F869" s="61"/>
      <c r="J869" s="16"/>
      <c r="K869" s="16"/>
    </row>
    <row r="870" spans="4:11" x14ac:dyDescent="0.2">
      <c r="D870" s="61"/>
      <c r="E870" s="94"/>
      <c r="F870" s="61"/>
      <c r="J870" s="16"/>
      <c r="K870" s="16"/>
    </row>
    <row r="871" spans="4:11" x14ac:dyDescent="0.2">
      <c r="D871" s="61"/>
      <c r="E871" s="94"/>
      <c r="F871" s="61"/>
      <c r="J871" s="16"/>
      <c r="K871" s="16"/>
    </row>
    <row r="872" spans="4:11" x14ac:dyDescent="0.2">
      <c r="D872" s="61"/>
      <c r="E872" s="94"/>
      <c r="F872" s="61"/>
      <c r="J872" s="16"/>
      <c r="K872" s="16"/>
    </row>
    <row r="873" spans="4:11" x14ac:dyDescent="0.2">
      <c r="D873" s="61"/>
      <c r="E873" s="94"/>
      <c r="F873" s="61"/>
      <c r="J873" s="16"/>
      <c r="K873" s="16"/>
    </row>
    <row r="874" spans="4:11" x14ac:dyDescent="0.2">
      <c r="D874" s="61"/>
      <c r="E874" s="94"/>
      <c r="F874" s="61"/>
      <c r="J874" s="16"/>
      <c r="K874" s="16"/>
    </row>
    <row r="875" spans="4:11" x14ac:dyDescent="0.2">
      <c r="D875" s="61"/>
      <c r="E875" s="94"/>
      <c r="F875" s="61"/>
      <c r="J875" s="16"/>
      <c r="K875" s="16"/>
    </row>
    <row r="876" spans="4:11" x14ac:dyDescent="0.2">
      <c r="D876" s="61"/>
      <c r="E876" s="94"/>
      <c r="F876" s="61"/>
      <c r="J876" s="16"/>
      <c r="K876" s="16"/>
    </row>
    <row r="877" spans="4:11" x14ac:dyDescent="0.2">
      <c r="D877" s="61"/>
      <c r="E877" s="94"/>
      <c r="F877" s="61"/>
      <c r="J877" s="16"/>
      <c r="K877" s="16"/>
    </row>
    <row r="878" spans="4:11" x14ac:dyDescent="0.2">
      <c r="D878" s="61"/>
      <c r="E878" s="94"/>
      <c r="F878" s="61"/>
      <c r="J878" s="16"/>
      <c r="K878" s="16"/>
    </row>
    <row r="879" spans="4:11" x14ac:dyDescent="0.2">
      <c r="D879" s="61"/>
      <c r="E879" s="94"/>
      <c r="F879" s="61"/>
      <c r="J879" s="16"/>
      <c r="K879" s="16"/>
    </row>
    <row r="880" spans="4:11" x14ac:dyDescent="0.2">
      <c r="D880" s="61"/>
      <c r="E880" s="94"/>
      <c r="F880" s="61"/>
      <c r="J880" s="16"/>
      <c r="K880" s="16"/>
    </row>
    <row r="881" spans="4:11" x14ac:dyDescent="0.2">
      <c r="D881" s="61"/>
      <c r="E881" s="94"/>
      <c r="F881" s="61"/>
      <c r="J881" s="16"/>
      <c r="K881" s="16"/>
    </row>
    <row r="882" spans="4:11" x14ac:dyDescent="0.2">
      <c r="D882" s="61"/>
      <c r="E882" s="94"/>
      <c r="F882" s="61"/>
      <c r="J882" s="16"/>
      <c r="K882" s="16"/>
    </row>
    <row r="883" spans="4:11" x14ac:dyDescent="0.2">
      <c r="D883" s="61"/>
      <c r="E883" s="94"/>
      <c r="F883" s="61"/>
      <c r="J883" s="16"/>
      <c r="K883" s="16"/>
    </row>
    <row r="884" spans="4:11" x14ac:dyDescent="0.2">
      <c r="D884" s="61"/>
      <c r="E884" s="94"/>
      <c r="F884" s="61"/>
      <c r="J884" s="16"/>
      <c r="K884" s="16"/>
    </row>
    <row r="885" spans="4:11" x14ac:dyDescent="0.2">
      <c r="D885" s="61"/>
      <c r="E885" s="94"/>
      <c r="F885" s="61"/>
      <c r="J885" s="16"/>
      <c r="K885" s="16"/>
    </row>
    <row r="886" spans="4:11" x14ac:dyDescent="0.2">
      <c r="D886" s="61"/>
      <c r="E886" s="94"/>
      <c r="F886" s="61"/>
      <c r="J886" s="16"/>
      <c r="K886" s="16"/>
    </row>
    <row r="887" spans="4:11" x14ac:dyDescent="0.2">
      <c r="D887" s="61"/>
      <c r="E887" s="94"/>
      <c r="F887" s="61"/>
      <c r="J887" s="16"/>
      <c r="K887" s="16"/>
    </row>
    <row r="888" spans="4:11" x14ac:dyDescent="0.2">
      <c r="D888" s="61"/>
      <c r="E888" s="94"/>
      <c r="F888" s="61"/>
      <c r="J888" s="16"/>
      <c r="K888" s="16"/>
    </row>
    <row r="889" spans="4:11" x14ac:dyDescent="0.2">
      <c r="D889" s="61"/>
      <c r="E889" s="94"/>
      <c r="F889" s="61"/>
      <c r="J889" s="16"/>
      <c r="K889" s="16"/>
    </row>
    <row r="890" spans="4:11" x14ac:dyDescent="0.2">
      <c r="D890" s="61"/>
      <c r="E890" s="94"/>
      <c r="F890" s="61"/>
      <c r="J890" s="16"/>
      <c r="K890" s="16"/>
    </row>
    <row r="891" spans="4:11" x14ac:dyDescent="0.2">
      <c r="D891" s="61"/>
      <c r="E891" s="94"/>
      <c r="F891" s="61"/>
      <c r="J891" s="16"/>
      <c r="K891" s="16"/>
    </row>
    <row r="892" spans="4:11" x14ac:dyDescent="0.2">
      <c r="D892" s="61"/>
      <c r="E892" s="94"/>
      <c r="F892" s="61"/>
      <c r="J892" s="16"/>
      <c r="K892" s="16"/>
    </row>
    <row r="893" spans="4:11" x14ac:dyDescent="0.2">
      <c r="D893" s="61"/>
      <c r="E893" s="94"/>
      <c r="F893" s="61"/>
      <c r="J893" s="16"/>
      <c r="K893" s="16"/>
    </row>
    <row r="894" spans="4:11" x14ac:dyDescent="0.2">
      <c r="D894" s="61"/>
      <c r="E894" s="94"/>
      <c r="F894" s="61"/>
      <c r="J894" s="16"/>
      <c r="K894" s="16"/>
    </row>
    <row r="895" spans="4:11" x14ac:dyDescent="0.2">
      <c r="D895" s="61"/>
      <c r="E895" s="94"/>
      <c r="F895" s="61"/>
      <c r="J895" s="16"/>
      <c r="K895" s="16"/>
    </row>
    <row r="896" spans="4:11" x14ac:dyDescent="0.2">
      <c r="D896" s="61"/>
      <c r="E896" s="94"/>
      <c r="F896" s="61"/>
      <c r="J896" s="16"/>
      <c r="K896" s="16"/>
    </row>
    <row r="897" spans="4:11" x14ac:dyDescent="0.2">
      <c r="D897" s="61"/>
      <c r="E897" s="94"/>
      <c r="F897" s="61"/>
      <c r="J897" s="16"/>
      <c r="K897" s="16"/>
    </row>
    <row r="898" spans="4:11" x14ac:dyDescent="0.2">
      <c r="D898" s="61"/>
      <c r="E898" s="94"/>
      <c r="F898" s="61"/>
      <c r="J898" s="16"/>
      <c r="K898" s="16"/>
    </row>
    <row r="899" spans="4:11" x14ac:dyDescent="0.2">
      <c r="D899" s="61"/>
      <c r="E899" s="94"/>
      <c r="F899" s="61"/>
      <c r="J899" s="16"/>
      <c r="K899" s="16"/>
    </row>
    <row r="900" spans="4:11" x14ac:dyDescent="0.2">
      <c r="D900" s="61"/>
      <c r="E900" s="94"/>
      <c r="F900" s="61"/>
      <c r="J900" s="16"/>
      <c r="K900" s="16"/>
    </row>
    <row r="901" spans="4:11" x14ac:dyDescent="0.2">
      <c r="D901" s="61"/>
      <c r="E901" s="94"/>
      <c r="F901" s="61"/>
      <c r="J901" s="16"/>
      <c r="K901" s="16"/>
    </row>
    <row r="902" spans="4:11" x14ac:dyDescent="0.2">
      <c r="D902" s="61"/>
      <c r="E902" s="94"/>
      <c r="F902" s="61"/>
      <c r="J902" s="16"/>
      <c r="K902" s="16"/>
    </row>
    <row r="903" spans="4:11" x14ac:dyDescent="0.2">
      <c r="D903" s="61"/>
      <c r="E903" s="94"/>
      <c r="F903" s="61"/>
      <c r="J903" s="16"/>
      <c r="K903" s="16"/>
    </row>
    <row r="904" spans="4:11" x14ac:dyDescent="0.2">
      <c r="D904" s="61"/>
      <c r="E904" s="94"/>
      <c r="F904" s="61"/>
      <c r="J904" s="16"/>
      <c r="K904" s="16"/>
    </row>
    <row r="905" spans="4:11" x14ac:dyDescent="0.2">
      <c r="D905" s="61"/>
      <c r="E905" s="94"/>
      <c r="F905" s="61"/>
      <c r="J905" s="16"/>
      <c r="K905" s="16"/>
    </row>
    <row r="906" spans="4:11" x14ac:dyDescent="0.2">
      <c r="D906" s="61"/>
      <c r="E906" s="94"/>
      <c r="F906" s="61"/>
      <c r="J906" s="16"/>
      <c r="K906" s="16"/>
    </row>
    <row r="907" spans="4:11" x14ac:dyDescent="0.2">
      <c r="D907" s="61"/>
      <c r="E907" s="94"/>
      <c r="F907" s="61"/>
      <c r="J907" s="16"/>
      <c r="K907" s="16"/>
    </row>
    <row r="908" spans="4:11" x14ac:dyDescent="0.2">
      <c r="D908" s="61"/>
      <c r="E908" s="94"/>
      <c r="F908" s="61"/>
      <c r="J908" s="16"/>
      <c r="K908" s="16"/>
    </row>
    <row r="909" spans="4:11" x14ac:dyDescent="0.2">
      <c r="D909" s="61"/>
      <c r="E909" s="94"/>
      <c r="F909" s="61"/>
      <c r="J909" s="16"/>
      <c r="K909" s="16"/>
    </row>
    <row r="910" spans="4:11" x14ac:dyDescent="0.2">
      <c r="D910" s="61"/>
      <c r="E910" s="94"/>
      <c r="F910" s="61"/>
      <c r="J910" s="16"/>
      <c r="K910" s="16"/>
    </row>
    <row r="911" spans="4:11" x14ac:dyDescent="0.2">
      <c r="D911" s="61"/>
      <c r="E911" s="94"/>
      <c r="F911" s="61"/>
      <c r="J911" s="16"/>
      <c r="K911" s="16"/>
    </row>
    <row r="912" spans="4:11" x14ac:dyDescent="0.2">
      <c r="D912" s="61"/>
      <c r="E912" s="94"/>
      <c r="F912" s="61"/>
      <c r="J912" s="16"/>
      <c r="K912" s="16"/>
    </row>
    <row r="913" spans="4:11" x14ac:dyDescent="0.2">
      <c r="D913" s="61"/>
      <c r="E913" s="94"/>
      <c r="F913" s="61"/>
      <c r="J913" s="16"/>
      <c r="K913" s="16"/>
    </row>
    <row r="914" spans="4:11" x14ac:dyDescent="0.2">
      <c r="D914" s="61"/>
      <c r="E914" s="94"/>
      <c r="F914" s="61"/>
      <c r="J914" s="16"/>
      <c r="K914" s="16"/>
    </row>
    <row r="915" spans="4:11" x14ac:dyDescent="0.2">
      <c r="D915" s="61"/>
      <c r="E915" s="94"/>
      <c r="F915" s="61"/>
      <c r="J915" s="16"/>
      <c r="K915" s="16"/>
    </row>
    <row r="916" spans="4:11" x14ac:dyDescent="0.2">
      <c r="D916" s="61"/>
      <c r="E916" s="94"/>
      <c r="F916" s="61"/>
      <c r="J916" s="16"/>
      <c r="K916" s="16"/>
    </row>
    <row r="917" spans="4:11" x14ac:dyDescent="0.2">
      <c r="D917" s="61"/>
      <c r="E917" s="94"/>
      <c r="F917" s="61"/>
      <c r="J917" s="16"/>
      <c r="K917" s="16"/>
    </row>
    <row r="918" spans="4:11" x14ac:dyDescent="0.2">
      <c r="D918" s="61"/>
      <c r="E918" s="94"/>
      <c r="F918" s="61"/>
      <c r="J918" s="16"/>
      <c r="K918" s="16"/>
    </row>
    <row r="919" spans="4:11" x14ac:dyDescent="0.2">
      <c r="D919" s="61"/>
      <c r="E919" s="94"/>
      <c r="F919" s="61"/>
      <c r="J919" s="16"/>
      <c r="K919" s="16"/>
    </row>
    <row r="920" spans="4:11" x14ac:dyDescent="0.2">
      <c r="D920" s="61"/>
      <c r="E920" s="94"/>
      <c r="F920" s="61"/>
      <c r="J920" s="16"/>
      <c r="K920" s="16"/>
    </row>
    <row r="921" spans="4:11" x14ac:dyDescent="0.2">
      <c r="D921" s="61"/>
      <c r="E921" s="94"/>
      <c r="F921" s="61"/>
      <c r="J921" s="16"/>
      <c r="K921" s="16"/>
    </row>
    <row r="922" spans="4:11" x14ac:dyDescent="0.2">
      <c r="D922" s="61"/>
      <c r="E922" s="94"/>
      <c r="F922" s="61"/>
      <c r="J922" s="16"/>
      <c r="K922" s="16"/>
    </row>
    <row r="923" spans="4:11" x14ac:dyDescent="0.2">
      <c r="D923" s="61"/>
      <c r="E923" s="94"/>
      <c r="F923" s="61"/>
      <c r="J923" s="16"/>
      <c r="K923" s="16"/>
    </row>
    <row r="924" spans="4:11" x14ac:dyDescent="0.2">
      <c r="D924" s="61"/>
      <c r="E924" s="94"/>
      <c r="F924" s="61"/>
      <c r="J924" s="16"/>
      <c r="K924" s="16"/>
    </row>
    <row r="925" spans="4:11" x14ac:dyDescent="0.2">
      <c r="D925" s="61"/>
      <c r="E925" s="94"/>
      <c r="F925" s="61"/>
      <c r="J925" s="16"/>
      <c r="K925" s="16"/>
    </row>
    <row r="926" spans="4:11" x14ac:dyDescent="0.2">
      <c r="D926" s="61"/>
      <c r="E926" s="94"/>
      <c r="F926" s="61"/>
      <c r="J926" s="16"/>
      <c r="K926" s="16"/>
    </row>
    <row r="927" spans="4:11" x14ac:dyDescent="0.2">
      <c r="D927" s="61"/>
      <c r="E927" s="94"/>
      <c r="F927" s="61"/>
      <c r="J927" s="16"/>
      <c r="K927" s="16"/>
    </row>
    <row r="928" spans="4:11" x14ac:dyDescent="0.2">
      <c r="D928" s="61"/>
      <c r="E928" s="94"/>
      <c r="F928" s="61"/>
      <c r="J928" s="16"/>
      <c r="K928" s="16"/>
    </row>
    <row r="929" spans="4:11" x14ac:dyDescent="0.2">
      <c r="D929" s="61"/>
      <c r="E929" s="94"/>
      <c r="F929" s="61"/>
      <c r="J929" s="16"/>
      <c r="K929" s="16"/>
    </row>
    <row r="930" spans="4:11" x14ac:dyDescent="0.2">
      <c r="D930" s="61"/>
      <c r="E930" s="94"/>
      <c r="F930" s="61"/>
      <c r="J930" s="16"/>
      <c r="K930" s="16"/>
    </row>
    <row r="931" spans="4:11" x14ac:dyDescent="0.2">
      <c r="D931" s="61"/>
      <c r="E931" s="94"/>
      <c r="F931" s="61"/>
      <c r="J931" s="16"/>
      <c r="K931" s="16"/>
    </row>
    <row r="932" spans="4:11" x14ac:dyDescent="0.2">
      <c r="D932" s="61"/>
      <c r="E932" s="94"/>
      <c r="F932" s="61"/>
      <c r="J932" s="16"/>
      <c r="K932" s="16"/>
    </row>
    <row r="933" spans="4:11" x14ac:dyDescent="0.2">
      <c r="D933" s="61"/>
      <c r="E933" s="94"/>
      <c r="F933" s="61"/>
      <c r="J933" s="16"/>
      <c r="K933" s="16"/>
    </row>
    <row r="934" spans="4:11" x14ac:dyDescent="0.2">
      <c r="D934" s="61"/>
      <c r="E934" s="94"/>
      <c r="F934" s="61"/>
      <c r="J934" s="16"/>
      <c r="K934" s="16"/>
    </row>
    <row r="935" spans="4:11" x14ac:dyDescent="0.2">
      <c r="D935" s="61"/>
      <c r="E935" s="94"/>
      <c r="F935" s="61"/>
      <c r="J935" s="16"/>
      <c r="K935" s="16"/>
    </row>
    <row r="936" spans="4:11" x14ac:dyDescent="0.2">
      <c r="D936" s="61"/>
      <c r="E936" s="94"/>
      <c r="F936" s="61"/>
      <c r="J936" s="16"/>
      <c r="K936" s="16"/>
    </row>
    <row r="937" spans="4:11" x14ac:dyDescent="0.2">
      <c r="D937" s="61"/>
      <c r="E937" s="94"/>
      <c r="F937" s="61"/>
      <c r="J937" s="16"/>
      <c r="K937" s="16"/>
    </row>
    <row r="938" spans="4:11" x14ac:dyDescent="0.2">
      <c r="D938" s="61"/>
      <c r="E938" s="94"/>
      <c r="F938" s="61"/>
      <c r="J938" s="16"/>
      <c r="K938" s="16"/>
    </row>
    <row r="939" spans="4:11" x14ac:dyDescent="0.2">
      <c r="D939" s="61"/>
      <c r="E939" s="94"/>
      <c r="F939" s="61"/>
      <c r="J939" s="16"/>
      <c r="K939" s="16"/>
    </row>
    <row r="940" spans="4:11" x14ac:dyDescent="0.2">
      <c r="D940" s="61"/>
      <c r="E940" s="94"/>
      <c r="F940" s="61"/>
      <c r="J940" s="16"/>
      <c r="K940" s="16"/>
    </row>
    <row r="941" spans="4:11" x14ac:dyDescent="0.2">
      <c r="D941" s="61"/>
      <c r="E941" s="94"/>
      <c r="F941" s="61"/>
      <c r="J941" s="16"/>
      <c r="K941" s="16"/>
    </row>
    <row r="942" spans="4:11" x14ac:dyDescent="0.2">
      <c r="D942" s="61"/>
      <c r="E942" s="94"/>
      <c r="F942" s="61"/>
      <c r="J942" s="16"/>
      <c r="K942" s="16"/>
    </row>
    <row r="943" spans="4:11" x14ac:dyDescent="0.2">
      <c r="D943" s="61"/>
      <c r="E943" s="94"/>
      <c r="F943" s="61"/>
      <c r="J943" s="16"/>
      <c r="K943" s="16"/>
    </row>
    <row r="944" spans="4:11" x14ac:dyDescent="0.2">
      <c r="D944" s="61"/>
      <c r="E944" s="94"/>
      <c r="F944" s="61"/>
      <c r="J944" s="16"/>
      <c r="K944" s="16"/>
    </row>
    <row r="945" spans="4:11" x14ac:dyDescent="0.2">
      <c r="D945" s="61"/>
      <c r="E945" s="94"/>
      <c r="F945" s="61"/>
      <c r="J945" s="16"/>
      <c r="K945" s="16"/>
    </row>
    <row r="946" spans="4:11" x14ac:dyDescent="0.2">
      <c r="D946" s="61"/>
      <c r="E946" s="94"/>
      <c r="F946" s="61"/>
      <c r="J946" s="16"/>
      <c r="K946" s="16"/>
    </row>
    <row r="947" spans="4:11" x14ac:dyDescent="0.2">
      <c r="D947" s="61"/>
      <c r="E947" s="94"/>
      <c r="F947" s="61"/>
      <c r="J947" s="16"/>
      <c r="K947" s="16"/>
    </row>
    <row r="948" spans="4:11" x14ac:dyDescent="0.2">
      <c r="D948" s="61"/>
      <c r="E948" s="94"/>
      <c r="F948" s="61"/>
      <c r="J948" s="16"/>
      <c r="K948" s="16"/>
    </row>
    <row r="949" spans="4:11" x14ac:dyDescent="0.2">
      <c r="D949" s="61"/>
      <c r="E949" s="94"/>
      <c r="F949" s="61"/>
      <c r="J949" s="16"/>
      <c r="K949" s="16"/>
    </row>
    <row r="950" spans="4:11" x14ac:dyDescent="0.2">
      <c r="D950" s="61"/>
      <c r="E950" s="94"/>
      <c r="F950" s="61"/>
      <c r="J950" s="16"/>
      <c r="K950" s="16"/>
    </row>
    <row r="951" spans="4:11" x14ac:dyDescent="0.2">
      <c r="D951" s="61"/>
      <c r="E951" s="94"/>
      <c r="F951" s="61"/>
      <c r="J951" s="16"/>
      <c r="K951" s="16"/>
    </row>
    <row r="952" spans="4:11" x14ac:dyDescent="0.2">
      <c r="D952" s="61"/>
      <c r="E952" s="94"/>
      <c r="F952" s="61"/>
      <c r="J952" s="16"/>
      <c r="K952" s="16"/>
    </row>
    <row r="953" spans="4:11" x14ac:dyDescent="0.2">
      <c r="D953" s="61"/>
      <c r="E953" s="94"/>
      <c r="F953" s="61"/>
      <c r="J953" s="16"/>
      <c r="K953" s="16"/>
    </row>
    <row r="954" spans="4:11" x14ac:dyDescent="0.2">
      <c r="D954" s="61"/>
      <c r="E954" s="94"/>
      <c r="F954" s="61"/>
      <c r="J954" s="16"/>
      <c r="K954" s="16"/>
    </row>
    <row r="955" spans="4:11" x14ac:dyDescent="0.2">
      <c r="D955" s="61"/>
      <c r="E955" s="94"/>
      <c r="F955" s="61"/>
      <c r="J955" s="16"/>
      <c r="K955" s="16"/>
    </row>
    <row r="956" spans="4:11" x14ac:dyDescent="0.2">
      <c r="D956" s="61"/>
      <c r="E956" s="94"/>
      <c r="F956" s="61"/>
      <c r="J956" s="16"/>
      <c r="K956" s="16"/>
    </row>
    <row r="957" spans="4:11" x14ac:dyDescent="0.2">
      <c r="D957" s="61"/>
      <c r="E957" s="94"/>
      <c r="F957" s="61"/>
      <c r="J957" s="16"/>
      <c r="K957" s="16"/>
    </row>
    <row r="958" spans="4:11" x14ac:dyDescent="0.2">
      <c r="D958" s="61"/>
      <c r="E958" s="94"/>
      <c r="F958" s="61"/>
      <c r="J958" s="16"/>
      <c r="K958" s="16"/>
    </row>
    <row r="959" spans="4:11" x14ac:dyDescent="0.2">
      <c r="D959" s="61"/>
      <c r="E959" s="94"/>
      <c r="F959" s="61"/>
      <c r="J959" s="16"/>
      <c r="K959" s="16"/>
    </row>
    <row r="960" spans="4:11" x14ac:dyDescent="0.2">
      <c r="D960" s="61"/>
      <c r="E960" s="94"/>
      <c r="F960" s="61"/>
      <c r="J960" s="16"/>
      <c r="K960" s="16"/>
    </row>
    <row r="961" spans="4:11" x14ac:dyDescent="0.2">
      <c r="D961" s="61"/>
      <c r="E961" s="94"/>
      <c r="F961" s="61"/>
      <c r="J961" s="16"/>
      <c r="K961" s="16"/>
    </row>
    <row r="962" spans="4:11" x14ac:dyDescent="0.2">
      <c r="D962" s="61"/>
      <c r="E962" s="94"/>
      <c r="F962" s="61"/>
      <c r="J962" s="16"/>
      <c r="K962" s="16"/>
    </row>
    <row r="963" spans="4:11" x14ac:dyDescent="0.2">
      <c r="D963" s="61"/>
      <c r="E963" s="94"/>
      <c r="F963" s="61"/>
      <c r="J963" s="16"/>
      <c r="K963" s="16"/>
    </row>
    <row r="964" spans="4:11" x14ac:dyDescent="0.2">
      <c r="D964" s="61"/>
      <c r="E964" s="94"/>
      <c r="F964" s="61"/>
      <c r="J964" s="16"/>
      <c r="K964" s="16"/>
    </row>
    <row r="965" spans="4:11" x14ac:dyDescent="0.2">
      <c r="D965" s="61"/>
      <c r="E965" s="94"/>
      <c r="F965" s="61"/>
      <c r="J965" s="16"/>
      <c r="K965" s="16"/>
    </row>
    <row r="966" spans="4:11" x14ac:dyDescent="0.2">
      <c r="D966" s="61"/>
      <c r="E966" s="94"/>
      <c r="F966" s="61"/>
      <c r="J966" s="16"/>
      <c r="K966" s="16"/>
    </row>
    <row r="967" spans="4:11" x14ac:dyDescent="0.2">
      <c r="D967" s="61"/>
      <c r="E967" s="94"/>
      <c r="F967" s="61"/>
      <c r="J967" s="16"/>
      <c r="K967" s="16"/>
    </row>
    <row r="968" spans="4:11" x14ac:dyDescent="0.2">
      <c r="D968" s="61"/>
      <c r="E968" s="94"/>
      <c r="F968" s="61"/>
      <c r="J968" s="16"/>
      <c r="K968" s="16"/>
    </row>
    <row r="969" spans="4:11" x14ac:dyDescent="0.2">
      <c r="D969" s="61"/>
      <c r="E969" s="94"/>
      <c r="F969" s="61"/>
      <c r="J969" s="16"/>
      <c r="K969" s="16"/>
    </row>
    <row r="970" spans="4:11" x14ac:dyDescent="0.2">
      <c r="D970" s="61"/>
      <c r="E970" s="94"/>
      <c r="F970" s="61"/>
      <c r="J970" s="16"/>
      <c r="K970" s="16"/>
    </row>
    <row r="971" spans="4:11" x14ac:dyDescent="0.2">
      <c r="D971" s="61"/>
      <c r="E971" s="94"/>
      <c r="F971" s="61"/>
      <c r="J971" s="16"/>
      <c r="K971" s="16"/>
    </row>
    <row r="972" spans="4:11" x14ac:dyDescent="0.2">
      <c r="D972" s="61"/>
      <c r="E972" s="94"/>
      <c r="F972" s="61"/>
      <c r="J972" s="16"/>
      <c r="K972" s="16"/>
    </row>
    <row r="973" spans="4:11" x14ac:dyDescent="0.2">
      <c r="D973" s="61"/>
      <c r="E973" s="94"/>
      <c r="F973" s="61"/>
      <c r="J973" s="16"/>
      <c r="K973" s="16"/>
    </row>
    <row r="974" spans="4:11" x14ac:dyDescent="0.2">
      <c r="D974" s="61"/>
      <c r="E974" s="94"/>
      <c r="F974" s="61"/>
      <c r="J974" s="16"/>
      <c r="K974" s="16"/>
    </row>
    <row r="975" spans="4:11" x14ac:dyDescent="0.2">
      <c r="D975" s="61"/>
      <c r="E975" s="94"/>
      <c r="F975" s="61"/>
      <c r="J975" s="16"/>
      <c r="K975" s="16"/>
    </row>
    <row r="976" spans="4:11" x14ac:dyDescent="0.2">
      <c r="D976" s="61"/>
      <c r="E976" s="94"/>
      <c r="F976" s="61"/>
      <c r="J976" s="16"/>
      <c r="K976" s="16"/>
    </row>
    <row r="977" spans="4:11" x14ac:dyDescent="0.2">
      <c r="D977" s="61"/>
      <c r="E977" s="94"/>
      <c r="F977" s="61"/>
      <c r="J977" s="16"/>
      <c r="K977" s="16"/>
    </row>
    <row r="978" spans="4:11" x14ac:dyDescent="0.2">
      <c r="D978" s="61"/>
      <c r="E978" s="94"/>
      <c r="F978" s="61"/>
      <c r="J978" s="16"/>
      <c r="K978" s="16"/>
    </row>
    <row r="979" spans="4:11" x14ac:dyDescent="0.2">
      <c r="D979" s="61"/>
      <c r="E979" s="94"/>
      <c r="F979" s="61"/>
      <c r="J979" s="16"/>
      <c r="K979" s="16"/>
    </row>
    <row r="980" spans="4:11" x14ac:dyDescent="0.2">
      <c r="D980" s="61"/>
      <c r="E980" s="94"/>
      <c r="F980" s="61"/>
      <c r="J980" s="16"/>
      <c r="K980" s="16"/>
    </row>
    <row r="981" spans="4:11" x14ac:dyDescent="0.2">
      <c r="D981" s="61"/>
      <c r="E981" s="94"/>
      <c r="F981" s="61"/>
      <c r="J981" s="16"/>
      <c r="K981" s="16"/>
    </row>
    <row r="982" spans="4:11" x14ac:dyDescent="0.2">
      <c r="D982" s="61"/>
      <c r="E982" s="94"/>
      <c r="F982" s="61"/>
      <c r="J982" s="16"/>
      <c r="K982" s="16"/>
    </row>
    <row r="983" spans="4:11" x14ac:dyDescent="0.2">
      <c r="D983" s="61"/>
      <c r="E983" s="94"/>
      <c r="F983" s="61"/>
      <c r="J983" s="16"/>
      <c r="K983" s="16"/>
    </row>
    <row r="984" spans="4:11" x14ac:dyDescent="0.2">
      <c r="D984" s="61"/>
      <c r="E984" s="94"/>
      <c r="F984" s="61"/>
      <c r="J984" s="16"/>
      <c r="K984" s="16"/>
    </row>
    <row r="985" spans="4:11" x14ac:dyDescent="0.2">
      <c r="D985" s="61"/>
      <c r="E985" s="94"/>
      <c r="F985" s="61"/>
      <c r="J985" s="16"/>
      <c r="K985" s="16"/>
    </row>
    <row r="986" spans="4:11" x14ac:dyDescent="0.2">
      <c r="D986" s="61"/>
      <c r="E986" s="94"/>
      <c r="F986" s="61"/>
      <c r="J986" s="16"/>
      <c r="K986" s="16"/>
    </row>
    <row r="987" spans="4:11" x14ac:dyDescent="0.2">
      <c r="D987" s="61"/>
      <c r="E987" s="94"/>
      <c r="F987" s="61"/>
      <c r="J987" s="16"/>
      <c r="K987" s="16"/>
    </row>
    <row r="988" spans="4:11" x14ac:dyDescent="0.2">
      <c r="D988" s="61"/>
      <c r="E988" s="94"/>
      <c r="F988" s="61"/>
      <c r="J988" s="16"/>
      <c r="K988" s="16"/>
    </row>
    <row r="989" spans="4:11" x14ac:dyDescent="0.2">
      <c r="D989" s="61"/>
      <c r="E989" s="94"/>
      <c r="F989" s="61"/>
      <c r="J989" s="16"/>
      <c r="K989" s="16"/>
    </row>
    <row r="990" spans="4:11" x14ac:dyDescent="0.2">
      <c r="D990" s="61"/>
      <c r="E990" s="94"/>
      <c r="F990" s="61"/>
      <c r="J990" s="16"/>
      <c r="K990" s="16"/>
    </row>
    <row r="991" spans="4:11" x14ac:dyDescent="0.2">
      <c r="D991" s="61"/>
      <c r="E991" s="94"/>
      <c r="F991" s="61"/>
      <c r="J991" s="16"/>
      <c r="K991" s="16"/>
    </row>
    <row r="992" spans="4:11" x14ac:dyDescent="0.2">
      <c r="D992" s="61"/>
      <c r="E992" s="94"/>
      <c r="F992" s="61"/>
      <c r="J992" s="16"/>
      <c r="K992" s="16"/>
    </row>
    <row r="993" spans="4:11" x14ac:dyDescent="0.2">
      <c r="D993" s="61"/>
      <c r="E993" s="94"/>
      <c r="F993" s="61"/>
      <c r="J993" s="16"/>
      <c r="K993" s="16"/>
    </row>
    <row r="994" spans="4:11" x14ac:dyDescent="0.2">
      <c r="D994" s="61"/>
      <c r="E994" s="94"/>
      <c r="F994" s="61"/>
      <c r="J994" s="16"/>
      <c r="K994" s="16"/>
    </row>
    <row r="995" spans="4:11" x14ac:dyDescent="0.2">
      <c r="D995" s="61"/>
      <c r="E995" s="94"/>
      <c r="F995" s="61"/>
      <c r="J995" s="16"/>
      <c r="K995" s="16"/>
    </row>
    <row r="996" spans="4:11" x14ac:dyDescent="0.2">
      <c r="D996" s="61"/>
      <c r="E996" s="94"/>
      <c r="F996" s="61"/>
      <c r="J996" s="16"/>
      <c r="K996" s="16"/>
    </row>
    <row r="997" spans="4:11" x14ac:dyDescent="0.2">
      <c r="D997" s="61"/>
      <c r="E997" s="94"/>
      <c r="F997" s="61"/>
      <c r="J997" s="16"/>
      <c r="K997" s="16"/>
    </row>
    <row r="998" spans="4:11" x14ac:dyDescent="0.2">
      <c r="D998" s="61"/>
      <c r="E998" s="94"/>
      <c r="F998" s="61"/>
      <c r="J998" s="16"/>
      <c r="K998" s="16"/>
    </row>
    <row r="999" spans="4:11" x14ac:dyDescent="0.2">
      <c r="D999" s="61"/>
      <c r="E999" s="94"/>
      <c r="F999" s="61"/>
      <c r="J999" s="16"/>
      <c r="K999" s="16"/>
    </row>
    <row r="1000" spans="4:11" x14ac:dyDescent="0.2">
      <c r="D1000" s="61"/>
      <c r="E1000" s="94"/>
      <c r="F1000" s="61"/>
      <c r="J1000" s="16"/>
      <c r="K1000" s="16"/>
    </row>
    <row r="1001" spans="4:11" x14ac:dyDescent="0.2">
      <c r="D1001" s="61"/>
      <c r="E1001" s="94"/>
      <c r="F1001" s="61"/>
      <c r="J1001" s="16"/>
      <c r="K1001" s="16"/>
    </row>
    <row r="1002" spans="4:11" x14ac:dyDescent="0.2">
      <c r="D1002" s="61"/>
      <c r="E1002" s="94"/>
      <c r="F1002" s="61"/>
      <c r="J1002" s="16"/>
      <c r="K1002" s="16"/>
    </row>
    <row r="1003" spans="4:11" x14ac:dyDescent="0.2">
      <c r="D1003" s="61"/>
      <c r="E1003" s="94"/>
      <c r="F1003" s="61"/>
      <c r="J1003" s="16"/>
      <c r="K1003" s="16"/>
    </row>
    <row r="1004" spans="4:11" x14ac:dyDescent="0.2">
      <c r="D1004" s="61"/>
      <c r="E1004" s="94"/>
      <c r="F1004" s="61"/>
      <c r="J1004" s="16"/>
      <c r="K1004" s="16"/>
    </row>
    <row r="1005" spans="4:11" x14ac:dyDescent="0.2">
      <c r="D1005" s="61"/>
      <c r="E1005" s="94"/>
      <c r="F1005" s="61"/>
      <c r="J1005" s="16"/>
      <c r="K1005" s="16"/>
    </row>
    <row r="1006" spans="4:11" x14ac:dyDescent="0.2">
      <c r="D1006" s="61"/>
      <c r="E1006" s="94"/>
      <c r="F1006" s="61"/>
      <c r="J1006" s="16"/>
      <c r="K1006" s="16"/>
    </row>
    <row r="1007" spans="4:11" x14ac:dyDescent="0.2">
      <c r="D1007" s="61"/>
      <c r="E1007" s="94"/>
      <c r="F1007" s="61"/>
      <c r="J1007" s="16"/>
      <c r="K1007" s="16"/>
    </row>
    <row r="1008" spans="4:11" x14ac:dyDescent="0.2">
      <c r="D1008" s="61"/>
      <c r="E1008" s="94"/>
      <c r="F1008" s="61"/>
      <c r="J1008" s="16"/>
      <c r="K1008" s="16"/>
    </row>
    <row r="1009" spans="4:11" x14ac:dyDescent="0.2">
      <c r="D1009" s="61"/>
      <c r="E1009" s="94"/>
      <c r="F1009" s="61"/>
      <c r="J1009" s="16"/>
      <c r="K1009" s="16"/>
    </row>
    <row r="1010" spans="4:11" x14ac:dyDescent="0.2">
      <c r="D1010" s="61"/>
      <c r="E1010" s="94"/>
      <c r="F1010" s="61"/>
      <c r="J1010" s="16"/>
      <c r="K1010" s="16"/>
    </row>
    <row r="1011" spans="4:11" x14ac:dyDescent="0.2">
      <c r="D1011" s="61"/>
      <c r="E1011" s="94"/>
      <c r="F1011" s="61"/>
      <c r="J1011" s="16"/>
      <c r="K1011" s="16"/>
    </row>
    <row r="1012" spans="4:11" x14ac:dyDescent="0.2">
      <c r="D1012" s="61"/>
      <c r="E1012" s="94"/>
      <c r="F1012" s="61"/>
      <c r="J1012" s="16"/>
      <c r="K1012" s="16"/>
    </row>
    <row r="1013" spans="4:11" x14ac:dyDescent="0.2">
      <c r="D1013" s="61"/>
      <c r="E1013" s="94"/>
      <c r="F1013" s="61"/>
      <c r="J1013" s="16"/>
      <c r="K1013" s="16"/>
    </row>
    <row r="1014" spans="4:11" x14ac:dyDescent="0.2">
      <c r="D1014" s="61"/>
      <c r="E1014" s="94"/>
      <c r="F1014" s="61"/>
      <c r="J1014" s="16"/>
      <c r="K1014" s="16"/>
    </row>
    <row r="1015" spans="4:11" x14ac:dyDescent="0.2">
      <c r="D1015" s="61"/>
      <c r="E1015" s="94"/>
      <c r="F1015" s="61"/>
      <c r="J1015" s="16"/>
      <c r="K1015" s="16"/>
    </row>
    <row r="1016" spans="4:11" x14ac:dyDescent="0.2">
      <c r="D1016" s="61"/>
      <c r="E1016" s="94"/>
      <c r="F1016" s="61"/>
      <c r="J1016" s="16"/>
      <c r="K1016" s="16"/>
    </row>
    <row r="1017" spans="4:11" x14ac:dyDescent="0.2">
      <c r="D1017" s="61"/>
      <c r="E1017" s="94"/>
      <c r="F1017" s="61"/>
      <c r="J1017" s="16"/>
      <c r="K1017" s="16"/>
    </row>
    <row r="1018" spans="4:11" x14ac:dyDescent="0.2">
      <c r="D1018" s="61"/>
      <c r="E1018" s="94"/>
      <c r="F1018" s="61"/>
      <c r="J1018" s="16"/>
      <c r="K1018" s="16"/>
    </row>
    <row r="1019" spans="4:11" x14ac:dyDescent="0.2">
      <c r="D1019" s="61"/>
      <c r="E1019" s="94"/>
      <c r="F1019" s="61"/>
      <c r="J1019" s="16"/>
      <c r="K1019" s="16"/>
    </row>
    <row r="1020" spans="4:11" x14ac:dyDescent="0.2">
      <c r="D1020" s="61"/>
      <c r="E1020" s="94"/>
      <c r="F1020" s="61"/>
      <c r="J1020" s="16"/>
      <c r="K1020" s="16"/>
    </row>
    <row r="1021" spans="4:11" x14ac:dyDescent="0.2">
      <c r="D1021" s="61"/>
      <c r="E1021" s="94"/>
      <c r="F1021" s="61"/>
      <c r="J1021" s="16"/>
      <c r="K1021" s="16"/>
    </row>
    <row r="1022" spans="4:11" x14ac:dyDescent="0.2">
      <c r="D1022" s="61"/>
      <c r="E1022" s="94"/>
      <c r="F1022" s="61"/>
      <c r="J1022" s="16"/>
      <c r="K1022" s="16"/>
    </row>
    <row r="1023" spans="4:11" x14ac:dyDescent="0.2">
      <c r="D1023" s="61"/>
      <c r="E1023" s="94"/>
      <c r="F1023" s="61"/>
      <c r="J1023" s="16"/>
      <c r="K1023" s="16"/>
    </row>
    <row r="1024" spans="4:11" x14ac:dyDescent="0.2">
      <c r="D1024" s="61"/>
      <c r="E1024" s="94"/>
      <c r="F1024" s="61"/>
      <c r="J1024" s="16"/>
      <c r="K1024" s="16"/>
    </row>
    <row r="1025" spans="4:11" x14ac:dyDescent="0.2">
      <c r="D1025" s="61"/>
      <c r="E1025" s="94"/>
      <c r="F1025" s="61"/>
      <c r="J1025" s="16"/>
      <c r="K1025" s="16"/>
    </row>
    <row r="1026" spans="4:11" x14ac:dyDescent="0.2">
      <c r="D1026" s="61"/>
      <c r="E1026" s="94"/>
      <c r="F1026" s="61"/>
      <c r="J1026" s="16"/>
      <c r="K1026" s="16"/>
    </row>
    <row r="1027" spans="4:11" x14ac:dyDescent="0.2">
      <c r="D1027" s="61"/>
      <c r="E1027" s="94"/>
      <c r="F1027" s="61"/>
      <c r="J1027" s="16"/>
      <c r="K1027" s="16"/>
    </row>
    <row r="1028" spans="4:11" x14ac:dyDescent="0.2">
      <c r="D1028" s="61"/>
      <c r="E1028" s="94"/>
      <c r="F1028" s="61"/>
      <c r="J1028" s="16"/>
      <c r="K1028" s="16"/>
    </row>
    <row r="1029" spans="4:11" x14ac:dyDescent="0.2">
      <c r="D1029" s="61"/>
      <c r="E1029" s="94"/>
      <c r="F1029" s="61"/>
      <c r="J1029" s="16"/>
      <c r="K1029" s="16"/>
    </row>
    <row r="1030" spans="4:11" x14ac:dyDescent="0.2">
      <c r="D1030" s="61"/>
      <c r="E1030" s="94"/>
      <c r="F1030" s="61"/>
      <c r="J1030" s="16"/>
      <c r="K1030" s="16"/>
    </row>
    <row r="1031" spans="4:11" x14ac:dyDescent="0.2">
      <c r="D1031" s="61"/>
      <c r="E1031" s="94"/>
      <c r="F1031" s="61"/>
      <c r="J1031" s="16"/>
      <c r="K1031" s="16"/>
    </row>
    <row r="1032" spans="4:11" x14ac:dyDescent="0.2">
      <c r="D1032" s="61"/>
      <c r="E1032" s="94"/>
      <c r="F1032" s="61"/>
      <c r="J1032" s="16"/>
      <c r="K1032" s="16"/>
    </row>
    <row r="1033" spans="4:11" x14ac:dyDescent="0.2">
      <c r="D1033" s="61"/>
      <c r="E1033" s="94"/>
      <c r="F1033" s="61"/>
      <c r="J1033" s="16"/>
      <c r="K1033" s="16"/>
    </row>
    <row r="1034" spans="4:11" x14ac:dyDescent="0.2">
      <c r="D1034" s="61"/>
      <c r="E1034" s="94"/>
      <c r="F1034" s="61"/>
      <c r="J1034" s="16"/>
      <c r="K1034" s="16"/>
    </row>
    <row r="1035" spans="4:11" x14ac:dyDescent="0.2">
      <c r="D1035" s="61"/>
      <c r="E1035" s="94"/>
      <c r="F1035" s="61"/>
      <c r="J1035" s="16"/>
      <c r="K1035" s="16"/>
    </row>
    <row r="1036" spans="4:11" x14ac:dyDescent="0.2">
      <c r="D1036" s="61"/>
      <c r="E1036" s="94"/>
      <c r="F1036" s="61"/>
      <c r="J1036" s="16"/>
      <c r="K1036" s="16"/>
    </row>
    <row r="1037" spans="4:11" x14ac:dyDescent="0.2">
      <c r="D1037" s="61"/>
      <c r="E1037" s="94"/>
      <c r="F1037" s="61"/>
      <c r="J1037" s="16"/>
      <c r="K1037" s="16"/>
    </row>
    <row r="1038" spans="4:11" x14ac:dyDescent="0.2">
      <c r="D1038" s="61"/>
      <c r="E1038" s="94"/>
      <c r="F1038" s="61"/>
      <c r="J1038" s="16"/>
      <c r="K1038" s="16"/>
    </row>
    <row r="1039" spans="4:11" x14ac:dyDescent="0.2">
      <c r="D1039" s="61"/>
      <c r="E1039" s="94"/>
      <c r="F1039" s="61"/>
      <c r="J1039" s="16"/>
      <c r="K1039" s="16"/>
    </row>
    <row r="1040" spans="4:11" x14ac:dyDescent="0.2">
      <c r="D1040" s="61"/>
      <c r="E1040" s="94"/>
      <c r="F1040" s="61"/>
      <c r="J1040" s="16"/>
      <c r="K1040" s="16"/>
    </row>
    <row r="1041" spans="4:11" x14ac:dyDescent="0.2">
      <c r="D1041" s="61"/>
      <c r="E1041" s="94"/>
      <c r="F1041" s="61"/>
      <c r="J1041" s="16"/>
      <c r="K1041" s="16"/>
    </row>
    <row r="1042" spans="4:11" x14ac:dyDescent="0.2">
      <c r="D1042" s="61"/>
      <c r="E1042" s="94"/>
      <c r="F1042" s="61"/>
      <c r="J1042" s="16"/>
      <c r="K1042" s="16"/>
    </row>
    <row r="1043" spans="4:11" x14ac:dyDescent="0.2">
      <c r="D1043" s="61"/>
      <c r="E1043" s="94"/>
      <c r="F1043" s="61"/>
      <c r="J1043" s="16"/>
      <c r="K1043" s="16"/>
    </row>
    <row r="1044" spans="4:11" x14ac:dyDescent="0.2">
      <c r="D1044" s="61"/>
      <c r="E1044" s="94"/>
      <c r="F1044" s="61"/>
      <c r="J1044" s="16"/>
      <c r="K1044" s="16"/>
    </row>
    <row r="1045" spans="4:11" x14ac:dyDescent="0.2">
      <c r="D1045" s="61"/>
      <c r="E1045" s="94"/>
      <c r="F1045" s="61"/>
      <c r="J1045" s="16"/>
      <c r="K1045" s="16"/>
    </row>
    <row r="1046" spans="4:11" x14ac:dyDescent="0.2">
      <c r="D1046" s="61"/>
      <c r="E1046" s="94"/>
      <c r="F1046" s="61"/>
      <c r="J1046" s="16"/>
      <c r="K1046" s="16"/>
    </row>
    <row r="1047" spans="4:11" x14ac:dyDescent="0.2">
      <c r="D1047" s="61"/>
      <c r="E1047" s="94"/>
      <c r="F1047" s="61"/>
      <c r="J1047" s="16"/>
      <c r="K1047" s="16"/>
    </row>
    <row r="1048" spans="4:11" x14ac:dyDescent="0.2">
      <c r="D1048" s="61"/>
      <c r="E1048" s="94"/>
      <c r="F1048" s="61"/>
      <c r="J1048" s="16"/>
      <c r="K1048" s="16"/>
    </row>
    <row r="1049" spans="4:11" x14ac:dyDescent="0.2">
      <c r="D1049" s="61"/>
      <c r="E1049" s="94"/>
      <c r="F1049" s="61"/>
      <c r="J1049" s="16"/>
      <c r="K1049" s="16"/>
    </row>
    <row r="1050" spans="4:11" x14ac:dyDescent="0.2">
      <c r="D1050" s="61"/>
      <c r="E1050" s="94"/>
      <c r="F1050" s="61"/>
      <c r="J1050" s="16"/>
      <c r="K1050" s="16"/>
    </row>
    <row r="1051" spans="4:11" x14ac:dyDescent="0.2">
      <c r="D1051" s="61"/>
      <c r="E1051" s="94"/>
      <c r="F1051" s="61"/>
      <c r="J1051" s="16"/>
      <c r="K1051" s="16"/>
    </row>
    <row r="1052" spans="4:11" x14ac:dyDescent="0.2">
      <c r="D1052" s="61"/>
      <c r="E1052" s="94"/>
      <c r="F1052" s="61"/>
      <c r="J1052" s="16"/>
      <c r="K1052" s="16"/>
    </row>
    <row r="1053" spans="4:11" x14ac:dyDescent="0.2">
      <c r="D1053" s="61"/>
      <c r="E1053" s="94"/>
      <c r="F1053" s="61"/>
      <c r="J1053" s="16"/>
      <c r="K1053" s="16"/>
    </row>
    <row r="1054" spans="4:11" x14ac:dyDescent="0.2">
      <c r="D1054" s="61"/>
      <c r="E1054" s="94"/>
      <c r="F1054" s="61"/>
      <c r="J1054" s="16"/>
      <c r="K1054" s="16"/>
    </row>
    <row r="1055" spans="4:11" x14ac:dyDescent="0.2">
      <c r="D1055" s="61"/>
      <c r="E1055" s="94"/>
      <c r="F1055" s="61"/>
      <c r="J1055" s="16"/>
      <c r="K1055" s="16"/>
    </row>
    <row r="1056" spans="4:11" x14ac:dyDescent="0.2">
      <c r="D1056" s="61"/>
      <c r="E1056" s="94"/>
      <c r="F1056" s="61"/>
      <c r="J1056" s="16"/>
      <c r="K1056" s="16"/>
    </row>
    <row r="1057" spans="4:11" x14ac:dyDescent="0.2">
      <c r="D1057" s="61"/>
      <c r="E1057" s="94"/>
      <c r="F1057" s="61"/>
      <c r="J1057" s="16"/>
      <c r="K1057" s="16"/>
    </row>
    <row r="1058" spans="4:11" x14ac:dyDescent="0.2">
      <c r="D1058" s="61"/>
      <c r="E1058" s="94"/>
      <c r="F1058" s="61"/>
      <c r="J1058" s="16"/>
      <c r="K1058" s="16"/>
    </row>
    <row r="1059" spans="4:11" x14ac:dyDescent="0.2">
      <c r="D1059" s="61"/>
      <c r="E1059" s="94"/>
      <c r="F1059" s="61"/>
      <c r="J1059" s="16"/>
      <c r="K1059" s="16"/>
    </row>
    <row r="1060" spans="4:11" x14ac:dyDescent="0.2">
      <c r="D1060" s="61"/>
      <c r="E1060" s="94"/>
      <c r="F1060" s="61"/>
      <c r="J1060" s="16"/>
      <c r="K1060" s="16"/>
    </row>
    <row r="1061" spans="4:11" x14ac:dyDescent="0.2">
      <c r="D1061" s="61"/>
      <c r="E1061" s="94"/>
      <c r="F1061" s="61"/>
      <c r="J1061" s="16"/>
      <c r="K1061" s="16"/>
    </row>
    <row r="1062" spans="4:11" x14ac:dyDescent="0.2">
      <c r="D1062" s="61"/>
      <c r="E1062" s="94"/>
      <c r="F1062" s="61"/>
      <c r="J1062" s="16"/>
      <c r="K1062" s="16"/>
    </row>
    <row r="1063" spans="4:11" x14ac:dyDescent="0.2">
      <c r="D1063" s="61"/>
      <c r="E1063" s="94"/>
      <c r="F1063" s="61"/>
      <c r="J1063" s="16"/>
      <c r="K1063" s="16"/>
    </row>
    <row r="1064" spans="4:11" x14ac:dyDescent="0.2">
      <c r="D1064" s="61"/>
      <c r="E1064" s="94"/>
      <c r="F1064" s="61"/>
      <c r="J1064" s="16"/>
      <c r="K1064" s="16"/>
    </row>
    <row r="1065" spans="4:11" x14ac:dyDescent="0.2">
      <c r="D1065" s="61"/>
      <c r="E1065" s="94"/>
      <c r="F1065" s="61"/>
      <c r="J1065" s="16"/>
      <c r="K1065" s="16"/>
    </row>
    <row r="1066" spans="4:11" x14ac:dyDescent="0.2">
      <c r="D1066" s="61"/>
      <c r="E1066" s="94"/>
      <c r="F1066" s="61"/>
      <c r="J1066" s="16"/>
      <c r="K1066" s="16"/>
    </row>
    <row r="1067" spans="4:11" x14ac:dyDescent="0.2">
      <c r="D1067" s="61"/>
      <c r="E1067" s="94"/>
      <c r="F1067" s="61"/>
      <c r="J1067" s="16"/>
      <c r="K1067" s="16"/>
    </row>
    <row r="1068" spans="4:11" x14ac:dyDescent="0.2">
      <c r="D1068" s="61"/>
      <c r="E1068" s="94"/>
      <c r="F1068" s="61"/>
      <c r="J1068" s="16"/>
      <c r="K1068" s="16"/>
    </row>
    <row r="1069" spans="4:11" x14ac:dyDescent="0.2">
      <c r="D1069" s="61"/>
      <c r="E1069" s="94"/>
      <c r="F1069" s="61"/>
      <c r="J1069" s="16"/>
      <c r="K1069" s="16"/>
    </row>
    <row r="1070" spans="4:11" x14ac:dyDescent="0.2">
      <c r="D1070" s="61"/>
      <c r="E1070" s="94"/>
      <c r="F1070" s="61"/>
      <c r="J1070" s="16"/>
      <c r="K1070" s="16"/>
    </row>
    <row r="1071" spans="4:11" x14ac:dyDescent="0.2">
      <c r="D1071" s="61"/>
      <c r="E1071" s="94"/>
      <c r="F1071" s="61"/>
      <c r="J1071" s="16"/>
      <c r="K1071" s="16"/>
    </row>
    <row r="1072" spans="4:11" x14ac:dyDescent="0.2">
      <c r="D1072" s="61"/>
      <c r="E1072" s="94"/>
      <c r="F1072" s="61"/>
      <c r="J1072" s="16"/>
      <c r="K1072" s="16"/>
    </row>
    <row r="1073" spans="4:11" x14ac:dyDescent="0.2">
      <c r="D1073" s="61"/>
      <c r="E1073" s="94"/>
      <c r="F1073" s="61"/>
      <c r="J1073" s="16"/>
      <c r="K1073" s="16"/>
    </row>
    <row r="1074" spans="4:11" x14ac:dyDescent="0.2">
      <c r="D1074" s="61"/>
      <c r="E1074" s="94"/>
      <c r="F1074" s="61"/>
      <c r="J1074" s="16"/>
      <c r="K1074" s="16"/>
    </row>
    <row r="1075" spans="4:11" x14ac:dyDescent="0.2">
      <c r="D1075" s="61"/>
      <c r="E1075" s="94"/>
      <c r="F1075" s="61"/>
      <c r="J1075" s="16"/>
      <c r="K1075" s="16"/>
    </row>
    <row r="1076" spans="4:11" x14ac:dyDescent="0.2">
      <c r="D1076" s="61"/>
      <c r="E1076" s="94"/>
      <c r="F1076" s="61"/>
      <c r="J1076" s="16"/>
      <c r="K1076" s="16"/>
    </row>
    <row r="1077" spans="4:11" x14ac:dyDescent="0.2">
      <c r="D1077" s="61"/>
      <c r="E1077" s="94"/>
      <c r="F1077" s="61"/>
      <c r="J1077" s="16"/>
      <c r="K1077" s="16"/>
    </row>
    <row r="1078" spans="4:11" x14ac:dyDescent="0.2">
      <c r="D1078" s="61"/>
      <c r="E1078" s="94"/>
      <c r="F1078" s="61"/>
      <c r="J1078" s="16"/>
      <c r="K1078" s="16"/>
    </row>
    <row r="1079" spans="4:11" x14ac:dyDescent="0.2">
      <c r="D1079" s="61"/>
      <c r="E1079" s="94"/>
      <c r="F1079" s="61"/>
      <c r="J1079" s="16"/>
      <c r="K1079" s="16"/>
    </row>
    <row r="1080" spans="4:11" x14ac:dyDescent="0.2">
      <c r="D1080" s="61"/>
      <c r="E1080" s="94"/>
      <c r="F1080" s="61"/>
      <c r="J1080" s="16"/>
      <c r="K1080" s="16"/>
    </row>
    <row r="1081" spans="4:11" x14ac:dyDescent="0.2">
      <c r="D1081" s="61"/>
      <c r="E1081" s="94"/>
      <c r="F1081" s="61"/>
      <c r="J1081" s="16"/>
      <c r="K1081" s="16"/>
    </row>
    <row r="1082" spans="4:11" x14ac:dyDescent="0.2">
      <c r="D1082" s="61"/>
      <c r="E1082" s="94"/>
      <c r="F1082" s="61"/>
      <c r="J1082" s="16"/>
      <c r="K1082" s="16"/>
    </row>
    <row r="1083" spans="4:11" x14ac:dyDescent="0.2">
      <c r="D1083" s="61"/>
      <c r="E1083" s="94"/>
      <c r="F1083" s="61"/>
      <c r="J1083" s="16"/>
      <c r="K1083" s="16"/>
    </row>
    <row r="1084" spans="4:11" x14ac:dyDescent="0.2">
      <c r="D1084" s="61"/>
      <c r="E1084" s="94"/>
      <c r="F1084" s="61"/>
      <c r="J1084" s="16"/>
      <c r="K1084" s="16"/>
    </row>
    <row r="1085" spans="4:11" x14ac:dyDescent="0.2">
      <c r="D1085" s="61"/>
      <c r="E1085" s="94"/>
      <c r="F1085" s="61"/>
      <c r="J1085" s="16"/>
      <c r="K1085" s="16"/>
    </row>
    <row r="1086" spans="4:11" x14ac:dyDescent="0.2">
      <c r="D1086" s="61"/>
      <c r="E1086" s="94"/>
      <c r="F1086" s="61"/>
      <c r="J1086" s="16"/>
      <c r="K1086" s="16"/>
    </row>
    <row r="1087" spans="4:11" x14ac:dyDescent="0.2">
      <c r="D1087" s="61"/>
      <c r="E1087" s="94"/>
      <c r="F1087" s="61"/>
      <c r="J1087" s="16"/>
      <c r="K1087" s="16"/>
    </row>
    <row r="1088" spans="4:11" x14ac:dyDescent="0.2">
      <c r="D1088" s="61"/>
      <c r="E1088" s="94"/>
      <c r="F1088" s="61"/>
      <c r="J1088" s="16"/>
      <c r="K1088" s="16"/>
    </row>
    <row r="1089" spans="4:11" x14ac:dyDescent="0.2">
      <c r="D1089" s="61"/>
      <c r="E1089" s="94"/>
      <c r="F1089" s="61"/>
      <c r="J1089" s="16"/>
      <c r="K1089" s="16"/>
    </row>
    <row r="1090" spans="4:11" x14ac:dyDescent="0.2">
      <c r="D1090" s="61"/>
      <c r="E1090" s="94"/>
      <c r="F1090" s="61"/>
      <c r="J1090" s="16"/>
      <c r="K1090" s="16"/>
    </row>
    <row r="1091" spans="4:11" x14ac:dyDescent="0.2">
      <c r="D1091" s="61"/>
      <c r="E1091" s="94"/>
      <c r="F1091" s="61"/>
      <c r="J1091" s="16"/>
      <c r="K1091" s="16"/>
    </row>
    <row r="1092" spans="4:11" x14ac:dyDescent="0.2">
      <c r="D1092" s="61"/>
      <c r="E1092" s="94"/>
      <c r="F1092" s="61"/>
      <c r="J1092" s="16"/>
      <c r="K1092" s="16"/>
    </row>
    <row r="1093" spans="4:11" x14ac:dyDescent="0.2">
      <c r="D1093" s="61"/>
      <c r="E1093" s="94"/>
      <c r="F1093" s="61"/>
      <c r="J1093" s="16"/>
      <c r="K1093" s="16"/>
    </row>
    <row r="1094" spans="4:11" x14ac:dyDescent="0.2">
      <c r="D1094" s="61"/>
      <c r="E1094" s="94"/>
      <c r="F1094" s="61"/>
      <c r="J1094" s="16"/>
      <c r="K1094" s="16"/>
    </row>
    <row r="1095" spans="4:11" x14ac:dyDescent="0.2">
      <c r="D1095" s="61"/>
      <c r="E1095" s="94"/>
      <c r="F1095" s="61"/>
      <c r="J1095" s="16"/>
      <c r="K1095" s="16"/>
    </row>
    <row r="1096" spans="4:11" x14ac:dyDescent="0.2">
      <c r="D1096" s="61"/>
      <c r="E1096" s="94"/>
      <c r="F1096" s="61"/>
      <c r="J1096" s="16"/>
      <c r="K1096" s="16"/>
    </row>
    <row r="1097" spans="4:11" x14ac:dyDescent="0.2">
      <c r="D1097" s="61"/>
      <c r="E1097" s="94"/>
      <c r="F1097" s="61"/>
      <c r="J1097" s="16"/>
      <c r="K1097" s="16"/>
    </row>
    <row r="1098" spans="4:11" x14ac:dyDescent="0.2">
      <c r="D1098" s="61"/>
      <c r="E1098" s="94"/>
      <c r="F1098" s="61"/>
      <c r="J1098" s="16"/>
      <c r="K1098" s="16"/>
    </row>
    <row r="1099" spans="4:11" x14ac:dyDescent="0.2">
      <c r="D1099" s="61"/>
      <c r="E1099" s="94"/>
      <c r="F1099" s="61"/>
      <c r="J1099" s="16"/>
      <c r="K1099" s="16"/>
    </row>
    <row r="1100" spans="4:11" x14ac:dyDescent="0.2">
      <c r="D1100" s="61"/>
      <c r="E1100" s="94"/>
      <c r="F1100" s="61"/>
      <c r="J1100" s="16"/>
      <c r="K1100" s="16"/>
    </row>
    <row r="1101" spans="4:11" x14ac:dyDescent="0.2">
      <c r="D1101" s="61"/>
      <c r="E1101" s="94"/>
      <c r="F1101" s="61"/>
      <c r="J1101" s="16"/>
      <c r="K1101" s="16"/>
    </row>
    <row r="1102" spans="4:11" x14ac:dyDescent="0.2">
      <c r="D1102" s="61"/>
      <c r="E1102" s="94"/>
      <c r="F1102" s="61"/>
      <c r="J1102" s="16"/>
      <c r="K1102" s="16"/>
    </row>
    <row r="1103" spans="4:11" x14ac:dyDescent="0.2">
      <c r="D1103" s="61"/>
      <c r="E1103" s="94"/>
      <c r="F1103" s="61"/>
      <c r="J1103" s="16"/>
      <c r="K1103" s="16"/>
    </row>
    <row r="1104" spans="4:11" x14ac:dyDescent="0.2">
      <c r="D1104" s="61"/>
      <c r="E1104" s="94"/>
      <c r="F1104" s="61"/>
      <c r="J1104" s="16"/>
      <c r="K1104" s="16"/>
    </row>
    <row r="1105" spans="4:11" x14ac:dyDescent="0.2">
      <c r="D1105" s="61"/>
      <c r="E1105" s="94"/>
      <c r="F1105" s="61"/>
      <c r="J1105" s="16"/>
      <c r="K1105" s="16"/>
    </row>
    <row r="1106" spans="4:11" x14ac:dyDescent="0.2">
      <c r="D1106" s="61"/>
      <c r="E1106" s="94"/>
      <c r="F1106" s="61"/>
      <c r="J1106" s="16"/>
      <c r="K1106" s="16"/>
    </row>
    <row r="1107" spans="4:11" x14ac:dyDescent="0.2">
      <c r="D1107" s="61"/>
      <c r="E1107" s="94"/>
      <c r="F1107" s="61"/>
      <c r="J1107" s="16"/>
      <c r="K1107" s="16"/>
    </row>
    <row r="1108" spans="4:11" x14ac:dyDescent="0.2">
      <c r="D1108" s="61"/>
      <c r="E1108" s="94"/>
      <c r="F1108" s="61"/>
      <c r="J1108" s="16"/>
      <c r="K1108" s="16"/>
    </row>
    <row r="1109" spans="4:11" x14ac:dyDescent="0.2">
      <c r="D1109" s="61"/>
      <c r="E1109" s="94"/>
      <c r="F1109" s="61"/>
      <c r="J1109" s="16"/>
      <c r="K1109" s="16"/>
    </row>
    <row r="1110" spans="4:11" x14ac:dyDescent="0.2">
      <c r="D1110" s="61"/>
      <c r="E1110" s="94"/>
      <c r="F1110" s="61"/>
      <c r="J1110" s="16"/>
      <c r="K1110" s="16"/>
    </row>
    <row r="1111" spans="4:11" x14ac:dyDescent="0.2">
      <c r="D1111" s="61"/>
      <c r="E1111" s="94"/>
      <c r="F1111" s="61"/>
      <c r="J1111" s="16"/>
      <c r="K1111" s="16"/>
    </row>
    <row r="1112" spans="4:11" x14ac:dyDescent="0.2">
      <c r="D1112" s="61"/>
      <c r="E1112" s="94"/>
      <c r="F1112" s="61"/>
      <c r="J1112" s="16"/>
      <c r="K1112" s="16"/>
    </row>
    <row r="1113" spans="4:11" x14ac:dyDescent="0.2">
      <c r="D1113" s="61"/>
      <c r="E1113" s="94"/>
      <c r="F1113" s="61"/>
      <c r="J1113" s="16"/>
      <c r="K1113" s="16"/>
    </row>
    <row r="1114" spans="4:11" x14ac:dyDescent="0.2">
      <c r="D1114" s="61"/>
      <c r="E1114" s="94"/>
      <c r="F1114" s="61"/>
      <c r="J1114" s="16"/>
      <c r="K1114" s="16"/>
    </row>
    <row r="1115" spans="4:11" x14ac:dyDescent="0.2">
      <c r="D1115" s="61"/>
      <c r="E1115" s="94"/>
      <c r="F1115" s="61"/>
      <c r="J1115" s="16"/>
      <c r="K1115" s="16"/>
    </row>
    <row r="1116" spans="4:11" x14ac:dyDescent="0.2">
      <c r="D1116" s="61"/>
      <c r="E1116" s="94"/>
      <c r="F1116" s="61"/>
      <c r="J1116" s="16"/>
      <c r="K1116" s="16"/>
    </row>
    <row r="1117" spans="4:11" x14ac:dyDescent="0.2">
      <c r="D1117" s="61"/>
      <c r="E1117" s="94"/>
      <c r="F1117" s="61"/>
      <c r="J1117" s="16"/>
      <c r="K1117" s="16"/>
    </row>
    <row r="1118" spans="4:11" x14ac:dyDescent="0.2">
      <c r="D1118" s="61"/>
      <c r="E1118" s="94"/>
      <c r="F1118" s="61"/>
      <c r="J1118" s="16"/>
      <c r="K1118" s="16"/>
    </row>
    <row r="1119" spans="4:11" x14ac:dyDescent="0.2">
      <c r="D1119" s="61"/>
      <c r="E1119" s="94"/>
      <c r="F1119" s="61"/>
      <c r="J1119" s="16"/>
      <c r="K1119" s="16"/>
    </row>
    <row r="1120" spans="4:11" x14ac:dyDescent="0.2">
      <c r="D1120" s="61"/>
      <c r="E1120" s="94"/>
      <c r="F1120" s="61"/>
      <c r="J1120" s="16"/>
      <c r="K1120" s="16"/>
    </row>
    <row r="1121" spans="4:11" x14ac:dyDescent="0.2">
      <c r="D1121" s="61"/>
      <c r="E1121" s="94"/>
      <c r="F1121" s="61"/>
      <c r="J1121" s="16"/>
      <c r="K1121" s="16"/>
    </row>
    <row r="1122" spans="4:11" x14ac:dyDescent="0.2">
      <c r="D1122" s="61"/>
      <c r="E1122" s="94"/>
      <c r="F1122" s="61"/>
      <c r="J1122" s="16"/>
      <c r="K1122" s="16"/>
    </row>
    <row r="1123" spans="4:11" x14ac:dyDescent="0.2">
      <c r="D1123" s="61"/>
      <c r="E1123" s="94"/>
      <c r="F1123" s="61"/>
      <c r="J1123" s="16"/>
      <c r="K1123" s="16"/>
    </row>
    <row r="1124" spans="4:11" x14ac:dyDescent="0.2">
      <c r="D1124" s="61"/>
      <c r="E1124" s="94"/>
      <c r="F1124" s="61"/>
      <c r="J1124" s="16"/>
      <c r="K1124" s="16"/>
    </row>
    <row r="1125" spans="4:11" x14ac:dyDescent="0.2">
      <c r="D1125" s="61"/>
      <c r="E1125" s="94"/>
      <c r="F1125" s="61"/>
      <c r="J1125" s="16"/>
      <c r="K1125" s="16"/>
    </row>
    <row r="1126" spans="4:11" x14ac:dyDescent="0.2">
      <c r="D1126" s="61"/>
      <c r="E1126" s="94"/>
      <c r="F1126" s="61"/>
      <c r="J1126" s="16"/>
      <c r="K1126" s="16"/>
    </row>
    <row r="1127" spans="4:11" x14ac:dyDescent="0.2">
      <c r="D1127" s="61"/>
      <c r="E1127" s="94"/>
      <c r="F1127" s="61"/>
      <c r="J1127" s="16"/>
      <c r="K1127" s="16"/>
    </row>
    <row r="1128" spans="4:11" x14ac:dyDescent="0.2">
      <c r="D1128" s="61"/>
      <c r="E1128" s="94"/>
      <c r="F1128" s="61"/>
      <c r="J1128" s="16"/>
      <c r="K1128" s="16"/>
    </row>
    <row r="1129" spans="4:11" x14ac:dyDescent="0.2">
      <c r="D1129" s="61"/>
      <c r="E1129" s="94"/>
      <c r="F1129" s="61"/>
      <c r="J1129" s="16"/>
      <c r="K1129" s="16"/>
    </row>
    <row r="1130" spans="4:11" x14ac:dyDescent="0.2">
      <c r="D1130" s="61"/>
      <c r="E1130" s="94"/>
      <c r="F1130" s="61"/>
      <c r="J1130" s="16"/>
      <c r="K1130" s="16"/>
    </row>
    <row r="1131" spans="4:11" x14ac:dyDescent="0.2">
      <c r="D1131" s="61"/>
      <c r="E1131" s="94"/>
      <c r="F1131" s="61"/>
      <c r="J1131" s="16"/>
      <c r="K1131" s="16"/>
    </row>
    <row r="1132" spans="4:11" x14ac:dyDescent="0.2">
      <c r="D1132" s="61"/>
      <c r="E1132" s="94"/>
      <c r="F1132" s="61"/>
      <c r="J1132" s="16"/>
      <c r="K1132" s="16"/>
    </row>
    <row r="1133" spans="4:11" x14ac:dyDescent="0.2">
      <c r="D1133" s="61"/>
      <c r="E1133" s="94"/>
      <c r="F1133" s="61"/>
      <c r="J1133" s="16"/>
      <c r="K1133" s="16"/>
    </row>
    <row r="1134" spans="4:11" x14ac:dyDescent="0.2">
      <c r="D1134" s="61"/>
      <c r="E1134" s="94"/>
      <c r="F1134" s="61"/>
      <c r="J1134" s="16"/>
      <c r="K1134" s="16"/>
    </row>
    <row r="1135" spans="4:11" x14ac:dyDescent="0.2">
      <c r="D1135" s="61"/>
      <c r="E1135" s="94"/>
      <c r="F1135" s="61"/>
      <c r="J1135" s="16"/>
      <c r="K1135" s="16"/>
    </row>
    <row r="1136" spans="4:11" x14ac:dyDescent="0.2">
      <c r="D1136" s="61"/>
      <c r="E1136" s="94"/>
      <c r="F1136" s="61"/>
      <c r="J1136" s="16"/>
      <c r="K1136" s="16"/>
    </row>
    <row r="1137" spans="4:11" x14ac:dyDescent="0.2">
      <c r="D1137" s="61"/>
      <c r="E1137" s="94"/>
      <c r="F1137" s="61"/>
      <c r="J1137" s="16"/>
      <c r="K1137" s="16"/>
    </row>
    <row r="1138" spans="4:11" x14ac:dyDescent="0.2">
      <c r="D1138" s="61"/>
      <c r="E1138" s="94"/>
      <c r="F1138" s="61"/>
      <c r="J1138" s="16"/>
      <c r="K1138" s="16"/>
    </row>
    <row r="1139" spans="4:11" x14ac:dyDescent="0.2">
      <c r="D1139" s="61"/>
      <c r="E1139" s="94"/>
      <c r="F1139" s="61"/>
      <c r="J1139" s="16"/>
      <c r="K1139" s="16"/>
    </row>
    <row r="1140" spans="4:11" x14ac:dyDescent="0.2">
      <c r="D1140" s="61"/>
      <c r="E1140" s="94"/>
      <c r="F1140" s="61"/>
      <c r="J1140" s="16"/>
      <c r="K1140" s="16"/>
    </row>
    <row r="1141" spans="4:11" x14ac:dyDescent="0.2">
      <c r="D1141" s="61"/>
      <c r="E1141" s="94"/>
      <c r="F1141" s="61"/>
      <c r="J1141" s="16"/>
      <c r="K1141" s="16"/>
    </row>
    <row r="1142" spans="4:11" x14ac:dyDescent="0.2">
      <c r="D1142" s="61"/>
      <c r="E1142" s="94"/>
      <c r="F1142" s="61"/>
      <c r="J1142" s="16"/>
      <c r="K1142" s="16"/>
    </row>
    <row r="1143" spans="4:11" x14ac:dyDescent="0.2">
      <c r="D1143" s="61"/>
      <c r="E1143" s="94"/>
      <c r="F1143" s="61"/>
      <c r="J1143" s="16"/>
      <c r="K1143" s="16"/>
    </row>
    <row r="1144" spans="4:11" x14ac:dyDescent="0.2">
      <c r="D1144" s="61"/>
      <c r="E1144" s="94"/>
      <c r="F1144" s="61"/>
      <c r="J1144" s="16"/>
      <c r="K1144" s="16"/>
    </row>
    <row r="1145" spans="4:11" x14ac:dyDescent="0.2">
      <c r="D1145" s="61"/>
      <c r="E1145" s="94"/>
      <c r="F1145" s="61"/>
      <c r="J1145" s="16"/>
      <c r="K1145" s="16"/>
    </row>
    <row r="1146" spans="4:11" x14ac:dyDescent="0.2">
      <c r="D1146" s="61"/>
      <c r="E1146" s="94"/>
      <c r="F1146" s="61"/>
      <c r="J1146" s="16"/>
      <c r="K1146" s="16"/>
    </row>
    <row r="1147" spans="4:11" x14ac:dyDescent="0.2">
      <c r="D1147" s="61"/>
      <c r="E1147" s="94"/>
      <c r="F1147" s="61"/>
      <c r="J1147" s="16"/>
      <c r="K1147" s="16"/>
    </row>
    <row r="1148" spans="4:11" x14ac:dyDescent="0.2">
      <c r="D1148" s="61"/>
      <c r="E1148" s="94"/>
      <c r="F1148" s="61"/>
      <c r="J1148" s="16"/>
      <c r="K1148" s="16"/>
    </row>
    <row r="1149" spans="4:11" x14ac:dyDescent="0.2">
      <c r="D1149" s="61"/>
      <c r="E1149" s="94"/>
      <c r="F1149" s="61"/>
      <c r="J1149" s="16"/>
      <c r="K1149" s="16"/>
    </row>
    <row r="1150" spans="4:11" x14ac:dyDescent="0.2">
      <c r="D1150" s="61"/>
      <c r="E1150" s="94"/>
      <c r="F1150" s="61"/>
      <c r="J1150" s="16"/>
      <c r="K1150" s="16"/>
    </row>
    <row r="1151" spans="4:11" x14ac:dyDescent="0.2">
      <c r="D1151" s="61"/>
      <c r="E1151" s="94"/>
      <c r="F1151" s="61"/>
      <c r="J1151" s="16"/>
      <c r="K1151" s="16"/>
    </row>
    <row r="1152" spans="4:11" x14ac:dyDescent="0.2">
      <c r="D1152" s="61"/>
      <c r="E1152" s="94"/>
      <c r="F1152" s="61"/>
      <c r="J1152" s="16"/>
      <c r="K1152" s="16"/>
    </row>
    <row r="1153" spans="4:11" x14ac:dyDescent="0.2">
      <c r="D1153" s="61"/>
      <c r="E1153" s="94"/>
      <c r="F1153" s="61"/>
      <c r="J1153" s="16"/>
      <c r="K1153" s="16"/>
    </row>
    <row r="1154" spans="4:11" x14ac:dyDescent="0.2">
      <c r="D1154" s="61"/>
      <c r="E1154" s="94"/>
      <c r="F1154" s="61"/>
      <c r="J1154" s="16"/>
      <c r="K1154" s="16"/>
    </row>
    <row r="1155" spans="4:11" x14ac:dyDescent="0.2">
      <c r="D1155" s="61"/>
      <c r="E1155" s="94"/>
      <c r="F1155" s="61"/>
      <c r="J1155" s="16"/>
      <c r="K1155" s="16"/>
    </row>
    <row r="1156" spans="4:11" x14ac:dyDescent="0.2">
      <c r="D1156" s="61"/>
      <c r="E1156" s="94"/>
      <c r="F1156" s="61"/>
      <c r="J1156" s="16"/>
      <c r="K1156" s="16"/>
    </row>
    <row r="1157" spans="4:11" x14ac:dyDescent="0.2">
      <c r="D1157" s="61"/>
      <c r="E1157" s="94"/>
      <c r="F1157" s="61"/>
      <c r="J1157" s="16"/>
      <c r="K1157" s="16"/>
    </row>
    <row r="1158" spans="4:11" x14ac:dyDescent="0.2">
      <c r="D1158" s="61"/>
      <c r="E1158" s="94"/>
      <c r="F1158" s="61"/>
      <c r="J1158" s="16"/>
      <c r="K1158" s="16"/>
    </row>
    <row r="1159" spans="4:11" x14ac:dyDescent="0.2">
      <c r="D1159" s="61"/>
      <c r="E1159" s="94"/>
      <c r="F1159" s="61"/>
      <c r="J1159" s="16"/>
      <c r="K1159" s="16"/>
    </row>
    <row r="1160" spans="4:11" x14ac:dyDescent="0.2">
      <c r="D1160" s="61"/>
      <c r="E1160" s="94"/>
      <c r="F1160" s="61"/>
      <c r="J1160" s="16"/>
      <c r="K1160" s="16"/>
    </row>
    <row r="1161" spans="4:11" x14ac:dyDescent="0.2">
      <c r="D1161" s="61"/>
      <c r="E1161" s="94"/>
      <c r="F1161" s="61"/>
      <c r="J1161" s="16"/>
      <c r="K1161" s="16"/>
    </row>
    <row r="1162" spans="4:11" x14ac:dyDescent="0.2">
      <c r="D1162" s="61"/>
      <c r="E1162" s="94"/>
      <c r="F1162" s="61"/>
      <c r="J1162" s="16"/>
      <c r="K1162" s="16"/>
    </row>
    <row r="1163" spans="4:11" x14ac:dyDescent="0.2">
      <c r="D1163" s="61"/>
      <c r="E1163" s="94"/>
      <c r="F1163" s="61"/>
      <c r="J1163" s="16"/>
      <c r="K1163" s="16"/>
    </row>
    <row r="1164" spans="4:11" x14ac:dyDescent="0.2">
      <c r="D1164" s="61"/>
      <c r="E1164" s="94"/>
      <c r="F1164" s="61"/>
      <c r="J1164" s="16"/>
      <c r="K1164" s="16"/>
    </row>
    <row r="1165" spans="4:11" x14ac:dyDescent="0.2">
      <c r="D1165" s="61"/>
      <c r="E1165" s="94"/>
      <c r="F1165" s="61"/>
      <c r="J1165" s="16"/>
      <c r="K1165" s="16"/>
    </row>
    <row r="1166" spans="4:11" x14ac:dyDescent="0.2">
      <c r="D1166" s="61"/>
      <c r="E1166" s="94"/>
      <c r="F1166" s="61"/>
      <c r="J1166" s="16"/>
      <c r="K1166" s="16"/>
    </row>
    <row r="1167" spans="4:11" x14ac:dyDescent="0.2">
      <c r="D1167" s="61"/>
      <c r="E1167" s="94"/>
      <c r="F1167" s="61"/>
      <c r="J1167" s="16"/>
      <c r="K1167" s="16"/>
    </row>
    <row r="1168" spans="4:11" x14ac:dyDescent="0.2">
      <c r="D1168" s="61"/>
      <c r="E1168" s="94"/>
      <c r="F1168" s="61"/>
      <c r="J1168" s="16"/>
      <c r="K1168" s="16"/>
    </row>
    <row r="1169" spans="4:11" x14ac:dyDescent="0.2">
      <c r="D1169" s="61"/>
      <c r="E1169" s="94"/>
      <c r="F1169" s="61"/>
      <c r="J1169" s="16"/>
      <c r="K1169" s="16"/>
    </row>
    <row r="1170" spans="4:11" x14ac:dyDescent="0.2">
      <c r="D1170" s="61"/>
      <c r="E1170" s="94"/>
      <c r="F1170" s="61"/>
      <c r="J1170" s="16"/>
      <c r="K1170" s="16"/>
    </row>
    <row r="1171" spans="4:11" x14ac:dyDescent="0.2">
      <c r="D1171" s="61"/>
      <c r="E1171" s="94"/>
      <c r="F1171" s="61"/>
      <c r="J1171" s="16"/>
      <c r="K1171" s="16"/>
    </row>
    <row r="1172" spans="4:11" x14ac:dyDescent="0.2">
      <c r="D1172" s="61"/>
      <c r="E1172" s="94"/>
      <c r="F1172" s="61"/>
      <c r="J1172" s="16"/>
      <c r="K1172" s="16"/>
    </row>
    <row r="1173" spans="4:11" x14ac:dyDescent="0.2">
      <c r="D1173" s="61"/>
      <c r="E1173" s="94"/>
      <c r="F1173" s="61"/>
      <c r="J1173" s="16"/>
      <c r="K1173" s="16"/>
    </row>
    <row r="1174" spans="4:11" x14ac:dyDescent="0.2">
      <c r="D1174" s="61"/>
      <c r="E1174" s="94"/>
      <c r="F1174" s="61"/>
      <c r="J1174" s="16"/>
      <c r="K1174" s="16"/>
    </row>
    <row r="1175" spans="4:11" x14ac:dyDescent="0.2">
      <c r="D1175" s="61"/>
      <c r="E1175" s="94"/>
      <c r="F1175" s="61"/>
      <c r="J1175" s="16"/>
      <c r="K1175" s="16"/>
    </row>
    <row r="1176" spans="4:11" x14ac:dyDescent="0.2">
      <c r="D1176" s="61"/>
      <c r="E1176" s="94"/>
      <c r="F1176" s="61"/>
      <c r="J1176" s="16"/>
      <c r="K1176" s="16"/>
    </row>
    <row r="1177" spans="4:11" x14ac:dyDescent="0.2">
      <c r="D1177" s="61"/>
      <c r="E1177" s="94"/>
      <c r="F1177" s="61"/>
      <c r="J1177" s="16"/>
      <c r="K1177" s="16"/>
    </row>
    <row r="1178" spans="4:11" x14ac:dyDescent="0.2">
      <c r="D1178" s="61"/>
      <c r="E1178" s="94"/>
      <c r="F1178" s="61"/>
      <c r="J1178" s="16"/>
      <c r="K1178" s="16"/>
    </row>
    <row r="1179" spans="4:11" x14ac:dyDescent="0.2">
      <c r="D1179" s="61"/>
      <c r="E1179" s="94"/>
      <c r="F1179" s="61"/>
      <c r="J1179" s="16"/>
      <c r="K1179" s="16"/>
    </row>
    <row r="1180" spans="4:11" x14ac:dyDescent="0.2">
      <c r="D1180" s="61"/>
      <c r="E1180" s="94"/>
      <c r="F1180" s="61"/>
      <c r="J1180" s="16"/>
      <c r="K1180" s="16"/>
    </row>
    <row r="1181" spans="4:11" x14ac:dyDescent="0.2">
      <c r="D1181" s="61"/>
      <c r="E1181" s="94"/>
      <c r="F1181" s="61"/>
      <c r="J1181" s="16"/>
      <c r="K1181" s="16"/>
    </row>
    <row r="1182" spans="4:11" x14ac:dyDescent="0.2">
      <c r="D1182" s="61"/>
      <c r="E1182" s="94"/>
      <c r="F1182" s="61"/>
      <c r="J1182" s="16"/>
      <c r="K1182" s="16"/>
    </row>
    <row r="1183" spans="4:11" x14ac:dyDescent="0.2">
      <c r="D1183" s="61"/>
      <c r="E1183" s="94"/>
      <c r="F1183" s="61"/>
      <c r="J1183" s="16"/>
      <c r="K1183" s="16"/>
    </row>
    <row r="1184" spans="4:11" x14ac:dyDescent="0.2">
      <c r="D1184" s="61"/>
      <c r="E1184" s="94"/>
      <c r="F1184" s="61"/>
      <c r="J1184" s="16"/>
      <c r="K1184" s="16"/>
    </row>
    <row r="1185" spans="4:11" x14ac:dyDescent="0.2">
      <c r="D1185" s="61"/>
      <c r="E1185" s="94"/>
      <c r="F1185" s="61"/>
      <c r="J1185" s="16"/>
      <c r="K1185" s="16"/>
    </row>
    <row r="1186" spans="4:11" x14ac:dyDescent="0.2">
      <c r="D1186" s="61"/>
      <c r="E1186" s="94"/>
      <c r="F1186" s="61"/>
      <c r="J1186" s="16"/>
      <c r="K1186" s="16"/>
    </row>
    <row r="1187" spans="4:11" x14ac:dyDescent="0.2">
      <c r="D1187" s="61"/>
      <c r="E1187" s="94"/>
      <c r="F1187" s="61"/>
      <c r="J1187" s="16"/>
      <c r="K1187" s="16"/>
    </row>
    <row r="1188" spans="4:11" x14ac:dyDescent="0.2">
      <c r="D1188" s="61"/>
      <c r="E1188" s="94"/>
      <c r="F1188" s="61"/>
      <c r="J1188" s="16"/>
      <c r="K1188" s="16"/>
    </row>
    <row r="1189" spans="4:11" x14ac:dyDescent="0.2">
      <c r="D1189" s="61"/>
      <c r="E1189" s="94"/>
      <c r="F1189" s="61"/>
      <c r="J1189" s="16"/>
      <c r="K1189" s="16"/>
    </row>
    <row r="1190" spans="4:11" x14ac:dyDescent="0.2">
      <c r="D1190" s="61"/>
      <c r="E1190" s="94"/>
      <c r="F1190" s="61"/>
      <c r="J1190" s="16"/>
      <c r="K1190" s="16"/>
    </row>
    <row r="1191" spans="4:11" x14ac:dyDescent="0.2">
      <c r="D1191" s="61"/>
      <c r="E1191" s="94"/>
      <c r="F1191" s="61"/>
      <c r="J1191" s="16"/>
      <c r="K1191" s="16"/>
    </row>
    <row r="1192" spans="4:11" x14ac:dyDescent="0.2">
      <c r="D1192" s="61"/>
      <c r="E1192" s="94"/>
      <c r="F1192" s="61"/>
      <c r="J1192" s="16"/>
      <c r="K1192" s="16"/>
    </row>
    <row r="1193" spans="4:11" x14ac:dyDescent="0.2">
      <c r="D1193" s="61"/>
      <c r="E1193" s="94"/>
      <c r="F1193" s="61"/>
      <c r="J1193" s="16"/>
      <c r="K1193" s="16"/>
    </row>
    <row r="1194" spans="4:11" x14ac:dyDescent="0.2">
      <c r="D1194" s="61"/>
      <c r="E1194" s="94"/>
      <c r="F1194" s="61"/>
      <c r="J1194" s="16"/>
      <c r="K1194" s="16"/>
    </row>
    <row r="1195" spans="4:11" x14ac:dyDescent="0.2">
      <c r="D1195" s="61"/>
      <c r="E1195" s="94"/>
      <c r="F1195" s="61"/>
      <c r="J1195" s="16"/>
      <c r="K1195" s="16"/>
    </row>
    <row r="1196" spans="4:11" x14ac:dyDescent="0.2">
      <c r="D1196" s="61"/>
      <c r="E1196" s="94"/>
      <c r="F1196" s="61"/>
      <c r="J1196" s="16"/>
      <c r="K1196" s="16"/>
    </row>
    <row r="1197" spans="4:11" x14ac:dyDescent="0.2">
      <c r="D1197" s="61"/>
      <c r="E1197" s="94"/>
      <c r="F1197" s="61"/>
      <c r="J1197" s="16"/>
      <c r="K1197" s="16"/>
    </row>
    <row r="1198" spans="4:11" x14ac:dyDescent="0.2">
      <c r="D1198" s="61"/>
      <c r="E1198" s="94"/>
      <c r="F1198" s="61"/>
      <c r="J1198" s="16"/>
      <c r="K1198" s="16"/>
    </row>
    <row r="1199" spans="4:11" x14ac:dyDescent="0.2">
      <c r="D1199" s="61"/>
      <c r="E1199" s="94"/>
      <c r="F1199" s="61"/>
      <c r="J1199" s="16"/>
      <c r="K1199" s="16"/>
    </row>
    <row r="1200" spans="4:11" x14ac:dyDescent="0.2">
      <c r="D1200" s="61"/>
      <c r="E1200" s="94"/>
      <c r="F1200" s="61"/>
      <c r="J1200" s="16"/>
      <c r="K1200" s="16"/>
    </row>
    <row r="1201" spans="4:11" x14ac:dyDescent="0.2">
      <c r="D1201" s="61"/>
      <c r="E1201" s="94"/>
      <c r="F1201" s="61"/>
      <c r="J1201" s="16"/>
      <c r="K1201" s="16"/>
    </row>
    <row r="1202" spans="4:11" x14ac:dyDescent="0.2">
      <c r="D1202" s="61"/>
      <c r="E1202" s="94"/>
      <c r="F1202" s="61"/>
      <c r="J1202" s="16"/>
      <c r="K1202" s="16"/>
    </row>
    <row r="1203" spans="4:11" x14ac:dyDescent="0.2">
      <c r="D1203" s="61"/>
      <c r="E1203" s="94"/>
      <c r="F1203" s="61"/>
      <c r="J1203" s="16"/>
      <c r="K1203" s="16"/>
    </row>
    <row r="1204" spans="4:11" x14ac:dyDescent="0.2">
      <c r="D1204" s="61"/>
      <c r="E1204" s="94"/>
      <c r="F1204" s="61"/>
      <c r="J1204" s="16"/>
      <c r="K1204" s="16"/>
    </row>
    <row r="1205" spans="4:11" x14ac:dyDescent="0.2">
      <c r="D1205" s="61"/>
      <c r="E1205" s="94"/>
      <c r="F1205" s="61"/>
      <c r="J1205" s="16"/>
      <c r="K1205" s="16"/>
    </row>
    <row r="1206" spans="4:11" x14ac:dyDescent="0.2">
      <c r="D1206" s="61"/>
      <c r="E1206" s="94"/>
      <c r="F1206" s="61"/>
      <c r="J1206" s="16"/>
      <c r="K1206" s="16"/>
    </row>
    <row r="1207" spans="4:11" x14ac:dyDescent="0.2">
      <c r="D1207" s="61"/>
      <c r="E1207" s="94"/>
      <c r="F1207" s="61"/>
      <c r="J1207" s="16"/>
      <c r="K1207" s="16"/>
    </row>
    <row r="1208" spans="4:11" x14ac:dyDescent="0.2">
      <c r="D1208" s="61"/>
      <c r="E1208" s="94"/>
      <c r="F1208" s="61"/>
      <c r="J1208" s="16"/>
      <c r="K1208" s="16"/>
    </row>
    <row r="1209" spans="4:11" x14ac:dyDescent="0.2">
      <c r="D1209" s="61"/>
      <c r="E1209" s="94"/>
      <c r="F1209" s="61"/>
      <c r="J1209" s="16"/>
      <c r="K1209" s="16"/>
    </row>
    <row r="1210" spans="4:11" x14ac:dyDescent="0.2">
      <c r="D1210" s="61"/>
      <c r="E1210" s="94"/>
      <c r="F1210" s="61"/>
      <c r="J1210" s="16"/>
      <c r="K1210" s="16"/>
    </row>
    <row r="1211" spans="4:11" x14ac:dyDescent="0.2">
      <c r="D1211" s="61"/>
      <c r="E1211" s="94"/>
      <c r="F1211" s="61"/>
      <c r="J1211" s="16"/>
      <c r="K1211" s="16"/>
    </row>
    <row r="1212" spans="4:11" x14ac:dyDescent="0.2">
      <c r="D1212" s="61"/>
      <c r="E1212" s="94"/>
      <c r="F1212" s="61"/>
      <c r="J1212" s="16"/>
      <c r="K1212" s="16"/>
    </row>
    <row r="1213" spans="4:11" x14ac:dyDescent="0.2">
      <c r="D1213" s="61"/>
      <c r="E1213" s="94"/>
      <c r="F1213" s="61"/>
      <c r="J1213" s="16"/>
      <c r="K1213" s="16"/>
    </row>
    <row r="1214" spans="4:11" x14ac:dyDescent="0.2">
      <c r="D1214" s="61"/>
      <c r="E1214" s="94"/>
      <c r="F1214" s="61"/>
      <c r="J1214" s="16"/>
      <c r="K1214" s="16"/>
    </row>
    <row r="1215" spans="4:11" x14ac:dyDescent="0.2">
      <c r="D1215" s="61"/>
      <c r="E1215" s="94"/>
      <c r="F1215" s="61"/>
      <c r="J1215" s="16"/>
      <c r="K1215" s="16"/>
    </row>
    <row r="1216" spans="4:11" x14ac:dyDescent="0.2">
      <c r="D1216" s="61"/>
      <c r="E1216" s="94"/>
      <c r="F1216" s="61"/>
      <c r="J1216" s="16"/>
      <c r="K1216" s="16"/>
    </row>
    <row r="1217" spans="4:11" x14ac:dyDescent="0.2">
      <c r="D1217" s="61"/>
      <c r="E1217" s="94"/>
      <c r="F1217" s="61"/>
      <c r="J1217" s="16"/>
      <c r="K1217" s="16"/>
    </row>
    <row r="1218" spans="4:11" x14ac:dyDescent="0.2">
      <c r="D1218" s="61"/>
      <c r="E1218" s="94"/>
      <c r="F1218" s="61"/>
      <c r="J1218" s="16"/>
      <c r="K1218" s="16"/>
    </row>
    <row r="1219" spans="4:11" x14ac:dyDescent="0.2">
      <c r="D1219" s="61"/>
      <c r="E1219" s="94"/>
      <c r="F1219" s="61"/>
      <c r="J1219" s="16"/>
      <c r="K1219" s="16"/>
    </row>
    <row r="1220" spans="4:11" x14ac:dyDescent="0.2">
      <c r="D1220" s="61"/>
      <c r="E1220" s="94"/>
      <c r="F1220" s="61"/>
      <c r="J1220" s="16"/>
      <c r="K1220" s="16"/>
    </row>
    <row r="1221" spans="4:11" x14ac:dyDescent="0.2">
      <c r="D1221" s="61"/>
      <c r="E1221" s="94"/>
      <c r="F1221" s="61"/>
      <c r="J1221" s="16"/>
      <c r="K1221" s="16"/>
    </row>
    <row r="1222" spans="4:11" x14ac:dyDescent="0.2">
      <c r="D1222" s="61"/>
      <c r="E1222" s="94"/>
      <c r="F1222" s="61"/>
      <c r="J1222" s="16"/>
      <c r="K1222" s="16"/>
    </row>
    <row r="1223" spans="4:11" x14ac:dyDescent="0.2">
      <c r="D1223" s="61"/>
      <c r="E1223" s="94"/>
      <c r="F1223" s="61"/>
      <c r="J1223" s="16"/>
      <c r="K1223" s="16"/>
    </row>
    <row r="1224" spans="4:11" x14ac:dyDescent="0.2">
      <c r="D1224" s="61"/>
      <c r="E1224" s="94"/>
      <c r="F1224" s="61"/>
      <c r="J1224" s="16"/>
      <c r="K1224" s="16"/>
    </row>
    <row r="1225" spans="4:11" x14ac:dyDescent="0.2">
      <c r="D1225" s="61"/>
      <c r="E1225" s="94"/>
      <c r="F1225" s="61"/>
      <c r="J1225" s="16"/>
      <c r="K1225" s="16"/>
    </row>
    <row r="1226" spans="4:11" x14ac:dyDescent="0.2">
      <c r="D1226" s="61"/>
      <c r="E1226" s="94"/>
      <c r="F1226" s="61"/>
      <c r="J1226" s="16"/>
      <c r="K1226" s="16"/>
    </row>
    <row r="1227" spans="4:11" x14ac:dyDescent="0.2">
      <c r="D1227" s="61"/>
      <c r="E1227" s="94"/>
      <c r="F1227" s="61"/>
      <c r="J1227" s="16"/>
      <c r="K1227" s="16"/>
    </row>
    <row r="1228" spans="4:11" x14ac:dyDescent="0.2">
      <c r="D1228" s="61"/>
      <c r="E1228" s="94"/>
      <c r="F1228" s="61"/>
      <c r="J1228" s="16"/>
      <c r="K1228" s="16"/>
    </row>
    <row r="1229" spans="4:11" x14ac:dyDescent="0.2">
      <c r="D1229" s="61"/>
      <c r="E1229" s="94"/>
      <c r="F1229" s="61"/>
      <c r="J1229" s="16"/>
      <c r="K1229" s="16"/>
    </row>
    <row r="1230" spans="4:11" x14ac:dyDescent="0.2">
      <c r="D1230" s="61"/>
      <c r="E1230" s="94"/>
      <c r="F1230" s="61"/>
      <c r="J1230" s="16"/>
      <c r="K1230" s="16"/>
    </row>
    <row r="1231" spans="4:11" x14ac:dyDescent="0.2">
      <c r="D1231" s="61"/>
      <c r="E1231" s="94"/>
      <c r="F1231" s="61"/>
      <c r="J1231" s="16"/>
      <c r="K1231" s="16"/>
    </row>
    <row r="1232" spans="4:11" x14ac:dyDescent="0.2">
      <c r="D1232" s="61"/>
      <c r="E1232" s="94"/>
      <c r="F1232" s="61"/>
      <c r="J1232" s="16"/>
      <c r="K1232" s="16"/>
    </row>
    <row r="1233" spans="4:11" x14ac:dyDescent="0.2">
      <c r="D1233" s="61"/>
      <c r="E1233" s="94"/>
      <c r="F1233" s="61"/>
      <c r="J1233" s="16"/>
      <c r="K1233" s="16"/>
    </row>
    <row r="1234" spans="4:11" x14ac:dyDescent="0.2">
      <c r="D1234" s="61"/>
      <c r="E1234" s="94"/>
      <c r="F1234" s="61"/>
      <c r="J1234" s="16"/>
      <c r="K1234" s="16"/>
    </row>
    <row r="1235" spans="4:11" x14ac:dyDescent="0.2">
      <c r="D1235" s="61"/>
      <c r="E1235" s="94"/>
      <c r="F1235" s="61"/>
      <c r="J1235" s="16"/>
      <c r="K1235" s="16"/>
    </row>
    <row r="1236" spans="4:11" x14ac:dyDescent="0.2">
      <c r="D1236" s="61"/>
      <c r="E1236" s="94"/>
      <c r="F1236" s="61"/>
      <c r="J1236" s="16"/>
      <c r="K1236" s="16"/>
    </row>
    <row r="1237" spans="4:11" x14ac:dyDescent="0.2">
      <c r="D1237" s="61"/>
      <c r="E1237" s="94"/>
      <c r="F1237" s="61"/>
      <c r="J1237" s="16"/>
      <c r="K1237" s="16"/>
    </row>
    <row r="1238" spans="4:11" x14ac:dyDescent="0.2">
      <c r="D1238" s="61"/>
      <c r="E1238" s="94"/>
      <c r="F1238" s="61"/>
      <c r="J1238" s="16"/>
      <c r="K1238" s="16"/>
    </row>
    <row r="1239" spans="4:11" x14ac:dyDescent="0.2">
      <c r="D1239" s="61"/>
      <c r="E1239" s="94"/>
      <c r="F1239" s="61"/>
      <c r="J1239" s="16"/>
      <c r="K1239" s="16"/>
    </row>
    <row r="1240" spans="4:11" x14ac:dyDescent="0.2">
      <c r="D1240" s="61"/>
      <c r="E1240" s="94"/>
      <c r="F1240" s="61"/>
      <c r="J1240" s="16"/>
      <c r="K1240" s="16"/>
    </row>
    <row r="1241" spans="4:11" x14ac:dyDescent="0.2">
      <c r="D1241" s="61"/>
      <c r="E1241" s="94"/>
      <c r="F1241" s="61"/>
      <c r="J1241" s="16"/>
      <c r="K1241" s="16"/>
    </row>
    <row r="1242" spans="4:11" x14ac:dyDescent="0.2">
      <c r="D1242" s="61"/>
      <c r="E1242" s="94"/>
      <c r="F1242" s="61"/>
      <c r="J1242" s="16"/>
      <c r="K1242" s="16"/>
    </row>
    <row r="1243" spans="4:11" x14ac:dyDescent="0.2">
      <c r="D1243" s="61"/>
      <c r="E1243" s="94"/>
      <c r="F1243" s="61"/>
      <c r="J1243" s="16"/>
      <c r="K1243" s="16"/>
    </row>
    <row r="1244" spans="4:11" x14ac:dyDescent="0.2">
      <c r="D1244" s="61"/>
      <c r="E1244" s="94"/>
      <c r="F1244" s="61"/>
      <c r="J1244" s="16"/>
      <c r="K1244" s="16"/>
    </row>
    <row r="1245" spans="4:11" x14ac:dyDescent="0.2">
      <c r="D1245" s="61"/>
      <c r="E1245" s="94"/>
      <c r="F1245" s="61"/>
      <c r="J1245" s="16"/>
      <c r="K1245" s="16"/>
    </row>
    <row r="1246" spans="4:11" x14ac:dyDescent="0.2">
      <c r="D1246" s="61"/>
      <c r="E1246" s="94"/>
      <c r="F1246" s="61"/>
      <c r="J1246" s="16"/>
      <c r="K1246" s="16"/>
    </row>
    <row r="1247" spans="4:11" x14ac:dyDescent="0.2">
      <c r="D1247" s="61"/>
      <c r="E1247" s="94"/>
      <c r="F1247" s="61"/>
      <c r="J1247" s="16"/>
      <c r="K1247" s="16"/>
    </row>
    <row r="1248" spans="4:11" x14ac:dyDescent="0.2">
      <c r="D1248" s="61"/>
      <c r="E1248" s="94"/>
      <c r="F1248" s="61"/>
      <c r="J1248" s="16"/>
      <c r="K1248" s="16"/>
    </row>
    <row r="1249" spans="4:11" x14ac:dyDescent="0.2">
      <c r="D1249" s="61"/>
      <c r="E1249" s="94"/>
      <c r="F1249" s="61"/>
      <c r="J1249" s="16"/>
      <c r="K1249" s="16"/>
    </row>
    <row r="1250" spans="4:11" x14ac:dyDescent="0.2">
      <c r="D1250" s="61"/>
      <c r="E1250" s="94"/>
      <c r="F1250" s="61"/>
      <c r="J1250" s="16"/>
      <c r="K1250" s="16"/>
    </row>
    <row r="1251" spans="4:11" x14ac:dyDescent="0.2">
      <c r="D1251" s="61"/>
      <c r="E1251" s="94"/>
      <c r="F1251" s="61"/>
      <c r="J1251" s="16"/>
      <c r="K1251" s="16"/>
    </row>
    <row r="1046774" spans="11:11" x14ac:dyDescent="0.2">
      <c r="K1046774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662A5-448B-4F67-8A0E-62C777C43751}">
  <dimension ref="A1:H269"/>
  <sheetViews>
    <sheetView topLeftCell="A249" zoomScale="140" zoomScaleNormal="140" workbookViewId="0">
      <selection activeCell="D273" sqref="D273"/>
    </sheetView>
  </sheetViews>
  <sheetFormatPr defaultColWidth="8.85546875" defaultRowHeight="12.75" x14ac:dyDescent="0.2"/>
  <cols>
    <col min="1" max="1" width="53" style="265" customWidth="1"/>
    <col min="2" max="2" width="28.5703125" style="267" bestFit="1" customWidth="1"/>
    <col min="3" max="3" width="10.42578125" style="264" bestFit="1" customWidth="1"/>
    <col min="4" max="4" width="13.5703125" style="265" bestFit="1" customWidth="1"/>
    <col min="5" max="5" width="12.5703125" style="266" bestFit="1" customWidth="1"/>
    <col min="6" max="6" width="7.85546875" style="265" bestFit="1" customWidth="1"/>
    <col min="7" max="7" width="24.5703125" style="266" bestFit="1" customWidth="1"/>
    <col min="8" max="8" width="17.140625" style="281" bestFit="1" customWidth="1"/>
    <col min="9" max="16384" width="8.85546875" style="265"/>
  </cols>
  <sheetData>
    <row r="1" spans="1:8" x14ac:dyDescent="0.2">
      <c r="A1" s="281" t="s">
        <v>876</v>
      </c>
    </row>
    <row r="2" spans="1:8" x14ac:dyDescent="0.2">
      <c r="A2" s="282" t="s">
        <v>163</v>
      </c>
      <c r="B2" s="282" t="s">
        <v>164</v>
      </c>
      <c r="C2" s="283" t="s">
        <v>165</v>
      </c>
      <c r="D2" s="288" t="s">
        <v>166</v>
      </c>
      <c r="E2" s="204" t="s">
        <v>167</v>
      </c>
      <c r="F2" s="273"/>
      <c r="G2" s="204" t="s">
        <v>877</v>
      </c>
      <c r="H2" s="205" t="s">
        <v>166</v>
      </c>
    </row>
    <row r="3" spans="1:8" x14ac:dyDescent="0.2">
      <c r="A3" s="282"/>
      <c r="B3" s="282"/>
      <c r="C3" s="283" t="s">
        <v>171</v>
      </c>
      <c r="D3" s="288" t="s">
        <v>144</v>
      </c>
      <c r="E3" s="204" t="s">
        <v>172</v>
      </c>
      <c r="F3" s="273"/>
      <c r="G3" s="204" t="s">
        <v>48</v>
      </c>
      <c r="H3" s="205" t="s">
        <v>144</v>
      </c>
    </row>
    <row r="4" spans="1:8" x14ac:dyDescent="0.2">
      <c r="A4" s="265" t="s">
        <v>177</v>
      </c>
      <c r="B4" s="206" t="s">
        <v>864</v>
      </c>
      <c r="C4" s="264">
        <v>45404</v>
      </c>
      <c r="D4" s="207" t="s">
        <v>865</v>
      </c>
      <c r="E4" s="207">
        <v>24930.959999999999</v>
      </c>
      <c r="F4" s="207" t="s">
        <v>860</v>
      </c>
    </row>
    <row r="5" spans="1:8" x14ac:dyDescent="0.2">
      <c r="A5" s="208" t="s">
        <v>181</v>
      </c>
      <c r="B5" s="206">
        <v>418635</v>
      </c>
      <c r="C5" s="264">
        <v>45404</v>
      </c>
      <c r="D5" s="207" t="s">
        <v>865</v>
      </c>
      <c r="E5" s="207">
        <v>25132.85</v>
      </c>
      <c r="F5" s="207" t="s">
        <v>860</v>
      </c>
    </row>
    <row r="6" spans="1:8" x14ac:dyDescent="0.2">
      <c r="A6" s="208" t="s">
        <v>203</v>
      </c>
      <c r="B6" s="206">
        <v>2000864686</v>
      </c>
      <c r="C6" s="264">
        <v>45404</v>
      </c>
      <c r="D6" s="207" t="s">
        <v>865</v>
      </c>
      <c r="E6" s="207">
        <v>22216.32</v>
      </c>
      <c r="F6" s="207" t="s">
        <v>860</v>
      </c>
    </row>
    <row r="7" spans="1:8" x14ac:dyDescent="0.2">
      <c r="A7" s="208" t="s">
        <v>869</v>
      </c>
      <c r="B7" s="206" t="s">
        <v>870</v>
      </c>
      <c r="C7" s="264">
        <v>45404</v>
      </c>
      <c r="D7" s="207" t="s">
        <v>865</v>
      </c>
      <c r="E7" s="274">
        <v>8000</v>
      </c>
      <c r="F7" s="275" t="s">
        <v>878</v>
      </c>
      <c r="G7" s="266">
        <f>SUM(E4:E7)</f>
        <v>80280.13</v>
      </c>
      <c r="H7" s="209" t="s">
        <v>865</v>
      </c>
    </row>
    <row r="9" spans="1:8" x14ac:dyDescent="0.2">
      <c r="A9" s="208" t="s">
        <v>704</v>
      </c>
      <c r="B9" s="267">
        <v>3</v>
      </c>
      <c r="C9" s="264">
        <v>45404</v>
      </c>
      <c r="D9" s="207" t="s">
        <v>874</v>
      </c>
      <c r="E9" s="266">
        <v>125780</v>
      </c>
      <c r="F9" s="207" t="s">
        <v>873</v>
      </c>
      <c r="G9" s="266">
        <f>E9</f>
        <v>125780</v>
      </c>
      <c r="H9" s="284" t="str">
        <f>D9</f>
        <v>PG23-156</v>
      </c>
    </row>
    <row r="11" spans="1:8" x14ac:dyDescent="0.2">
      <c r="A11" s="210" t="s">
        <v>305</v>
      </c>
      <c r="B11" s="211" t="s">
        <v>828</v>
      </c>
      <c r="C11" s="276">
        <v>45366</v>
      </c>
      <c r="D11" s="214" t="s">
        <v>829</v>
      </c>
      <c r="E11" s="214">
        <v>40236.300000000003</v>
      </c>
      <c r="F11" s="265" t="s">
        <v>879</v>
      </c>
      <c r="G11" s="266">
        <v>40236.300000000003</v>
      </c>
      <c r="H11" s="281" t="s">
        <v>829</v>
      </c>
    </row>
    <row r="12" spans="1:8" x14ac:dyDescent="0.2">
      <c r="A12" s="210" t="s">
        <v>305</v>
      </c>
      <c r="B12" s="211" t="s">
        <v>880</v>
      </c>
      <c r="C12" s="276">
        <v>45412</v>
      </c>
      <c r="D12" s="214" t="s">
        <v>881</v>
      </c>
      <c r="E12" s="214">
        <v>17957.53</v>
      </c>
      <c r="F12" s="265" t="s">
        <v>879</v>
      </c>
      <c r="G12" s="266">
        <v>17957.53</v>
      </c>
      <c r="H12" s="281" t="s">
        <v>881</v>
      </c>
    </row>
    <row r="16" spans="1:8" x14ac:dyDescent="0.2">
      <c r="A16" s="212" t="s">
        <v>885</v>
      </c>
      <c r="B16" s="213" t="s">
        <v>886</v>
      </c>
      <c r="C16" s="276">
        <v>45434</v>
      </c>
      <c r="D16" s="214" t="s">
        <v>887</v>
      </c>
      <c r="E16" s="214">
        <f>8756.52+2189.13+3283.7</f>
        <v>14229.350000000002</v>
      </c>
      <c r="F16" s="265" t="s">
        <v>859</v>
      </c>
    </row>
    <row r="17" spans="1:8" x14ac:dyDescent="0.2">
      <c r="A17" s="210" t="s">
        <v>821</v>
      </c>
      <c r="B17" s="211">
        <v>3</v>
      </c>
      <c r="C17" s="276">
        <v>45434</v>
      </c>
      <c r="D17" s="214" t="s">
        <v>887</v>
      </c>
      <c r="E17" s="214">
        <v>28429</v>
      </c>
      <c r="F17" s="265" t="s">
        <v>859</v>
      </c>
    </row>
    <row r="18" spans="1:8" x14ac:dyDescent="0.2">
      <c r="A18" s="212" t="s">
        <v>462</v>
      </c>
      <c r="B18" s="213" t="s">
        <v>888</v>
      </c>
      <c r="C18" s="276">
        <v>45434</v>
      </c>
      <c r="D18" s="214" t="s">
        <v>887</v>
      </c>
      <c r="E18" s="214">
        <v>275324.94</v>
      </c>
      <c r="F18" s="265" t="s">
        <v>859</v>
      </c>
    </row>
    <row r="19" spans="1:8" x14ac:dyDescent="0.2">
      <c r="A19" s="212" t="s">
        <v>683</v>
      </c>
      <c r="B19" s="213">
        <v>4</v>
      </c>
      <c r="C19" s="276">
        <v>45434</v>
      </c>
      <c r="D19" s="214" t="s">
        <v>887</v>
      </c>
      <c r="E19" s="217">
        <v>38998.120000000003</v>
      </c>
      <c r="F19" s="265" t="s">
        <v>859</v>
      </c>
      <c r="G19" s="266">
        <f>SUM(E16:E19)</f>
        <v>356981.41000000003</v>
      </c>
      <c r="H19" s="281" t="s">
        <v>887</v>
      </c>
    </row>
    <row r="21" spans="1:8" x14ac:dyDescent="0.2">
      <c r="A21" s="210" t="s">
        <v>364</v>
      </c>
      <c r="B21" s="213" t="s">
        <v>883</v>
      </c>
      <c r="C21" s="276">
        <v>45434</v>
      </c>
      <c r="D21" s="214" t="s">
        <v>884</v>
      </c>
      <c r="E21" s="217">
        <v>10977.44</v>
      </c>
      <c r="F21" s="265" t="s">
        <v>878</v>
      </c>
      <c r="G21" s="212"/>
    </row>
    <row r="22" spans="1:8" x14ac:dyDescent="0.2">
      <c r="A22" s="210" t="s">
        <v>177</v>
      </c>
      <c r="B22" s="213" t="s">
        <v>889</v>
      </c>
      <c r="C22" s="276">
        <v>45434</v>
      </c>
      <c r="D22" s="214" t="s">
        <v>884</v>
      </c>
      <c r="E22" s="214">
        <v>351474.33</v>
      </c>
      <c r="F22" s="265" t="s">
        <v>873</v>
      </c>
    </row>
    <row r="23" spans="1:8" x14ac:dyDescent="0.2">
      <c r="A23" s="210" t="s">
        <v>746</v>
      </c>
      <c r="B23" s="213" t="s">
        <v>890</v>
      </c>
      <c r="C23" s="276">
        <v>45434</v>
      </c>
      <c r="D23" s="214" t="s">
        <v>884</v>
      </c>
      <c r="E23" s="214">
        <v>34554.75</v>
      </c>
      <c r="F23" s="265" t="s">
        <v>891</v>
      </c>
    </row>
    <row r="24" spans="1:8" x14ac:dyDescent="0.2">
      <c r="A24" s="210" t="s">
        <v>203</v>
      </c>
      <c r="B24" s="213">
        <v>2000876913</v>
      </c>
      <c r="C24" s="276">
        <v>45434</v>
      </c>
      <c r="D24" s="214" t="s">
        <v>884</v>
      </c>
      <c r="E24" s="214">
        <v>20893.919999999998</v>
      </c>
      <c r="F24" s="265" t="s">
        <v>860</v>
      </c>
    </row>
    <row r="25" spans="1:8" x14ac:dyDescent="0.2">
      <c r="A25" s="210" t="s">
        <v>181</v>
      </c>
      <c r="B25" s="211">
        <v>422509</v>
      </c>
      <c r="C25" s="276">
        <v>45434</v>
      </c>
      <c r="D25" s="214" t="s">
        <v>884</v>
      </c>
      <c r="E25" s="214">
        <v>15189.8</v>
      </c>
      <c r="F25" s="265" t="s">
        <v>860</v>
      </c>
    </row>
    <row r="26" spans="1:8" x14ac:dyDescent="0.2">
      <c r="A26" s="210" t="s">
        <v>181</v>
      </c>
      <c r="B26" s="213">
        <v>410490</v>
      </c>
      <c r="C26" s="276">
        <v>45434</v>
      </c>
      <c r="D26" s="214" t="s">
        <v>884</v>
      </c>
      <c r="E26" s="214">
        <v>23613.29</v>
      </c>
      <c r="F26" s="265" t="s">
        <v>860</v>
      </c>
      <c r="H26" s="265"/>
    </row>
    <row r="27" spans="1:8" x14ac:dyDescent="0.2">
      <c r="A27" s="210" t="s">
        <v>262</v>
      </c>
      <c r="B27" s="213" t="s">
        <v>892</v>
      </c>
      <c r="C27" s="276">
        <v>45434</v>
      </c>
      <c r="D27" s="214" t="s">
        <v>884</v>
      </c>
      <c r="E27" s="214">
        <v>48936.05</v>
      </c>
      <c r="F27" s="265" t="s">
        <v>860</v>
      </c>
      <c r="G27" s="266">
        <f>SUM(E21:E27)</f>
        <v>505639.57999999996</v>
      </c>
      <c r="H27" s="215" t="s">
        <v>884</v>
      </c>
    </row>
    <row r="29" spans="1:8" x14ac:dyDescent="0.2">
      <c r="A29" s="210" t="s">
        <v>390</v>
      </c>
      <c r="B29" s="211">
        <v>42785246391</v>
      </c>
      <c r="C29" s="276">
        <v>45454</v>
      </c>
      <c r="D29" s="214" t="s">
        <v>899</v>
      </c>
      <c r="E29" s="214">
        <v>198023.7</v>
      </c>
      <c r="F29" s="265" t="s">
        <v>898</v>
      </c>
      <c r="G29" s="214">
        <v>198023.7</v>
      </c>
      <c r="H29" s="216" t="s">
        <v>899</v>
      </c>
    </row>
    <row r="30" spans="1:8" x14ac:dyDescent="0.2">
      <c r="A30" s="210"/>
      <c r="B30" s="211"/>
      <c r="C30" s="276"/>
      <c r="D30" s="214"/>
      <c r="E30" s="214"/>
      <c r="G30" s="214"/>
      <c r="H30" s="216"/>
    </row>
    <row r="31" spans="1:8" x14ac:dyDescent="0.2">
      <c r="A31" s="210" t="s">
        <v>816</v>
      </c>
      <c r="B31" s="213" t="s">
        <v>911</v>
      </c>
      <c r="C31" s="276">
        <v>45454</v>
      </c>
      <c r="D31" s="214" t="s">
        <v>912</v>
      </c>
      <c r="E31" s="217">
        <v>126944.3</v>
      </c>
      <c r="F31" s="265" t="s">
        <v>878</v>
      </c>
    </row>
    <row r="32" spans="1:8" x14ac:dyDescent="0.2">
      <c r="A32" s="210" t="s">
        <v>816</v>
      </c>
      <c r="B32" s="211" t="s">
        <v>911</v>
      </c>
      <c r="C32" s="276">
        <v>45454</v>
      </c>
      <c r="D32" s="214" t="s">
        <v>912</v>
      </c>
      <c r="E32" s="214">
        <v>666.18</v>
      </c>
      <c r="F32" s="265" t="s">
        <v>913</v>
      </c>
    </row>
    <row r="33" spans="1:8" x14ac:dyDescent="0.2">
      <c r="A33" s="210" t="s">
        <v>819</v>
      </c>
      <c r="B33" s="213" t="s">
        <v>911</v>
      </c>
      <c r="C33" s="276">
        <v>45454</v>
      </c>
      <c r="D33" s="214" t="s">
        <v>912</v>
      </c>
      <c r="E33" s="214">
        <v>141970.35999999999</v>
      </c>
      <c r="F33" s="265" t="s">
        <v>860</v>
      </c>
    </row>
    <row r="34" spans="1:8" x14ac:dyDescent="0.2">
      <c r="A34" s="210" t="s">
        <v>816</v>
      </c>
      <c r="B34" s="213" t="s">
        <v>911</v>
      </c>
      <c r="C34" s="276">
        <v>45454</v>
      </c>
      <c r="D34" s="214" t="s">
        <v>912</v>
      </c>
      <c r="E34" s="214">
        <v>40340.9</v>
      </c>
      <c r="F34" s="265" t="s">
        <v>860</v>
      </c>
    </row>
    <row r="35" spans="1:8" x14ac:dyDescent="0.2">
      <c r="A35" s="210" t="s">
        <v>816</v>
      </c>
      <c r="B35" s="213" t="s">
        <v>911</v>
      </c>
      <c r="C35" s="276">
        <v>45454</v>
      </c>
      <c r="D35" s="214" t="s">
        <v>912</v>
      </c>
      <c r="E35" s="214">
        <v>814.22</v>
      </c>
      <c r="F35" s="265" t="s">
        <v>860</v>
      </c>
    </row>
    <row r="36" spans="1:8" x14ac:dyDescent="0.2">
      <c r="A36" s="210" t="s">
        <v>816</v>
      </c>
      <c r="B36" s="213" t="s">
        <v>911</v>
      </c>
      <c r="C36" s="276">
        <v>45454</v>
      </c>
      <c r="D36" s="214" t="s">
        <v>912</v>
      </c>
      <c r="E36" s="214">
        <v>592.16</v>
      </c>
      <c r="F36" s="265" t="s">
        <v>860</v>
      </c>
    </row>
    <row r="37" spans="1:8" x14ac:dyDescent="0.2">
      <c r="A37" s="210" t="s">
        <v>816</v>
      </c>
      <c r="B37" s="213" t="s">
        <v>911</v>
      </c>
      <c r="C37" s="276">
        <v>45454</v>
      </c>
      <c r="D37" s="214" t="s">
        <v>912</v>
      </c>
      <c r="E37" s="214">
        <v>7550.04</v>
      </c>
      <c r="F37" s="265" t="s">
        <v>860</v>
      </c>
      <c r="G37" s="266">
        <f>SUM(E31:E37)</f>
        <v>318878.15999999992</v>
      </c>
      <c r="H37" s="216" t="s">
        <v>912</v>
      </c>
    </row>
    <row r="38" spans="1:8" x14ac:dyDescent="0.2">
      <c r="A38" s="210"/>
      <c r="B38" s="211"/>
      <c r="C38" s="276"/>
      <c r="D38" s="214"/>
      <c r="E38" s="214"/>
      <c r="G38" s="214"/>
      <c r="H38" s="216"/>
    </row>
    <row r="39" spans="1:8" x14ac:dyDescent="0.2">
      <c r="A39" s="210" t="s">
        <v>808</v>
      </c>
      <c r="B39" s="211">
        <v>8824041</v>
      </c>
      <c r="C39" s="276">
        <v>45454</v>
      </c>
      <c r="D39" s="214" t="s">
        <v>900</v>
      </c>
      <c r="E39" s="214">
        <v>53727</v>
      </c>
      <c r="F39" s="265" t="s">
        <v>898</v>
      </c>
      <c r="G39" s="214">
        <v>53727</v>
      </c>
      <c r="H39" s="216" t="s">
        <v>900</v>
      </c>
    </row>
    <row r="40" spans="1:8" x14ac:dyDescent="0.2">
      <c r="A40" s="210" t="s">
        <v>493</v>
      </c>
      <c r="B40" s="167" t="s">
        <v>894</v>
      </c>
      <c r="C40" s="276">
        <v>45454</v>
      </c>
      <c r="D40" s="214" t="s">
        <v>895</v>
      </c>
      <c r="E40" s="218">
        <v>65541.729999989271</v>
      </c>
      <c r="F40" s="265" t="s">
        <v>905</v>
      </c>
      <c r="G40" s="218">
        <v>65541.729999989271</v>
      </c>
      <c r="H40" s="216" t="s">
        <v>895</v>
      </c>
    </row>
    <row r="41" spans="1:8" x14ac:dyDescent="0.2">
      <c r="A41" s="210" t="s">
        <v>896</v>
      </c>
      <c r="B41" s="211" t="s">
        <v>907</v>
      </c>
      <c r="C41" s="276">
        <v>45454</v>
      </c>
      <c r="D41" s="214" t="s">
        <v>897</v>
      </c>
      <c r="E41" s="214">
        <v>24285.15</v>
      </c>
      <c r="F41" s="265" t="s">
        <v>873</v>
      </c>
      <c r="G41" s="214">
        <v>24285.15</v>
      </c>
      <c r="H41" s="216" t="s">
        <v>897</v>
      </c>
    </row>
    <row r="42" spans="1:8" x14ac:dyDescent="0.2">
      <c r="A42" s="210" t="s">
        <v>694</v>
      </c>
      <c r="B42" s="211">
        <v>12074</v>
      </c>
      <c r="C42" s="276">
        <v>45454</v>
      </c>
      <c r="D42" s="214" t="s">
        <v>916</v>
      </c>
      <c r="E42" s="214">
        <v>5663.07</v>
      </c>
      <c r="F42" s="265" t="s">
        <v>915</v>
      </c>
      <c r="G42" s="214"/>
    </row>
    <row r="43" spans="1:8" x14ac:dyDescent="0.2">
      <c r="A43" s="210" t="s">
        <v>694</v>
      </c>
      <c r="B43" s="211">
        <v>12135</v>
      </c>
      <c r="C43" s="276">
        <v>45454</v>
      </c>
      <c r="D43" s="214" t="s">
        <v>917</v>
      </c>
      <c r="E43" s="214">
        <v>101935.3</v>
      </c>
      <c r="F43" s="265" t="s">
        <v>915</v>
      </c>
      <c r="G43" s="214">
        <f>SUM(E42:E43)</f>
        <v>107598.37</v>
      </c>
      <c r="H43" s="216" t="s">
        <v>916</v>
      </c>
    </row>
    <row r="44" spans="1:8" x14ac:dyDescent="0.2">
      <c r="G44" s="265"/>
      <c r="H44" s="265"/>
    </row>
    <row r="45" spans="1:8" x14ac:dyDescent="0.2">
      <c r="A45" s="210" t="s">
        <v>364</v>
      </c>
      <c r="B45" s="213" t="s">
        <v>919</v>
      </c>
      <c r="C45" s="276">
        <v>45456</v>
      </c>
      <c r="D45" s="214" t="s">
        <v>917</v>
      </c>
      <c r="E45" s="217">
        <v>6933.12</v>
      </c>
      <c r="F45" s="265" t="s">
        <v>878</v>
      </c>
      <c r="G45" s="265"/>
      <c r="H45" s="265"/>
    </row>
    <row r="46" spans="1:8" x14ac:dyDescent="0.2">
      <c r="A46" s="210" t="s">
        <v>203</v>
      </c>
      <c r="B46" s="213">
        <v>2000889102</v>
      </c>
      <c r="C46" s="276">
        <v>45456</v>
      </c>
      <c r="D46" s="214" t="s">
        <v>917</v>
      </c>
      <c r="E46" s="214">
        <v>22271.040000000001</v>
      </c>
      <c r="F46" s="265" t="s">
        <v>860</v>
      </c>
      <c r="G46" s="265"/>
      <c r="H46" s="265"/>
    </row>
    <row r="47" spans="1:8" x14ac:dyDescent="0.2">
      <c r="A47" s="210" t="s">
        <v>177</v>
      </c>
      <c r="B47" s="213" t="s">
        <v>920</v>
      </c>
      <c r="C47" s="276">
        <v>45456</v>
      </c>
      <c r="D47" s="214" t="s">
        <v>917</v>
      </c>
      <c r="E47" s="214">
        <v>812887.74</v>
      </c>
      <c r="F47" s="265" t="s">
        <v>860</v>
      </c>
      <c r="G47" s="265"/>
      <c r="H47" s="265"/>
    </row>
    <row r="48" spans="1:8" x14ac:dyDescent="0.2">
      <c r="A48" s="210" t="s">
        <v>228</v>
      </c>
      <c r="B48" s="213">
        <v>16</v>
      </c>
      <c r="C48" s="276">
        <v>45456</v>
      </c>
      <c r="D48" s="214" t="s">
        <v>917</v>
      </c>
      <c r="E48" s="214">
        <v>568379.38</v>
      </c>
      <c r="F48" s="265" t="s">
        <v>860</v>
      </c>
      <c r="G48" s="271">
        <f>SUM(E45:E48)</f>
        <v>1410471.28</v>
      </c>
      <c r="H48" s="216" t="s">
        <v>917</v>
      </c>
    </row>
    <row r="49" spans="1:8" x14ac:dyDescent="0.2">
      <c r="G49" s="265"/>
      <c r="H49" s="265"/>
    </row>
    <row r="50" spans="1:8" x14ac:dyDescent="0.2">
      <c r="A50" s="210" t="s">
        <v>821</v>
      </c>
      <c r="B50" s="211">
        <v>4</v>
      </c>
      <c r="C50" s="276">
        <v>45457</v>
      </c>
      <c r="D50" s="214" t="s">
        <v>925</v>
      </c>
      <c r="E50" s="214">
        <v>25077.279999999999</v>
      </c>
      <c r="F50" s="265" t="s">
        <v>859</v>
      </c>
    </row>
    <row r="51" spans="1:8" x14ac:dyDescent="0.2">
      <c r="A51" s="212" t="s">
        <v>683</v>
      </c>
      <c r="B51" s="213" t="s">
        <v>927</v>
      </c>
      <c r="C51" s="276">
        <v>45457</v>
      </c>
      <c r="D51" s="214" t="s">
        <v>925</v>
      </c>
      <c r="E51" s="217">
        <v>61904.38</v>
      </c>
      <c r="F51" s="265" t="s">
        <v>859</v>
      </c>
    </row>
    <row r="52" spans="1:8" x14ac:dyDescent="0.2">
      <c r="A52" s="210" t="s">
        <v>923</v>
      </c>
      <c r="B52" s="213" t="s">
        <v>924</v>
      </c>
      <c r="C52" s="276">
        <v>45457</v>
      </c>
      <c r="D52" s="214" t="s">
        <v>925</v>
      </c>
      <c r="E52" s="214">
        <v>113300.79</v>
      </c>
      <c r="F52" s="265" t="s">
        <v>859</v>
      </c>
    </row>
    <row r="53" spans="1:8" x14ac:dyDescent="0.2">
      <c r="A53" s="210" t="s">
        <v>923</v>
      </c>
      <c r="B53" s="213" t="s">
        <v>926</v>
      </c>
      <c r="C53" s="276">
        <v>45457</v>
      </c>
      <c r="D53" s="214" t="s">
        <v>925</v>
      </c>
      <c r="E53" s="214">
        <v>56011.27</v>
      </c>
      <c r="F53" s="265" t="s">
        <v>859</v>
      </c>
      <c r="G53" s="266">
        <f>SUM(E50:E53)</f>
        <v>256293.72</v>
      </c>
      <c r="H53" s="216" t="s">
        <v>925</v>
      </c>
    </row>
    <row r="55" spans="1:8" x14ac:dyDescent="0.2">
      <c r="A55" s="210" t="s">
        <v>931</v>
      </c>
      <c r="B55" s="211">
        <v>1</v>
      </c>
      <c r="C55" s="276">
        <v>45485</v>
      </c>
      <c r="D55" s="214" t="s">
        <v>932</v>
      </c>
      <c r="E55" s="214">
        <v>768875.85</v>
      </c>
      <c r="F55" s="265" t="s">
        <v>915</v>
      </c>
    </row>
    <row r="56" spans="1:8" x14ac:dyDescent="0.2">
      <c r="A56" s="210" t="s">
        <v>931</v>
      </c>
      <c r="B56" s="211">
        <v>2</v>
      </c>
      <c r="C56" s="276">
        <v>45485</v>
      </c>
      <c r="D56" s="214" t="s">
        <v>932</v>
      </c>
      <c r="E56" s="214">
        <v>441262.65</v>
      </c>
      <c r="F56" s="265" t="s">
        <v>915</v>
      </c>
    </row>
    <row r="57" spans="1:8" x14ac:dyDescent="0.2">
      <c r="A57" s="210" t="s">
        <v>931</v>
      </c>
      <c r="B57" s="211">
        <v>3</v>
      </c>
      <c r="C57" s="276">
        <v>45485</v>
      </c>
      <c r="D57" s="214" t="s">
        <v>932</v>
      </c>
      <c r="E57" s="214">
        <v>287347.15999999997</v>
      </c>
      <c r="F57" s="265" t="s">
        <v>915</v>
      </c>
      <c r="G57" s="266">
        <f>SUM(E55:E57)</f>
        <v>1497485.66</v>
      </c>
      <c r="H57" s="216" t="s">
        <v>932</v>
      </c>
    </row>
    <row r="59" spans="1:8" x14ac:dyDescent="0.2">
      <c r="A59" s="210" t="s">
        <v>765</v>
      </c>
      <c r="B59" s="211" t="s">
        <v>850</v>
      </c>
      <c r="C59" s="276">
        <v>45495</v>
      </c>
      <c r="D59" s="214" t="s">
        <v>934</v>
      </c>
      <c r="E59" s="214">
        <v>8083.2</v>
      </c>
      <c r="F59" s="265" t="s">
        <v>873</v>
      </c>
      <c r="G59" s="214">
        <v>8083.2</v>
      </c>
      <c r="H59" s="281" t="s">
        <v>934</v>
      </c>
    </row>
    <row r="61" spans="1:8" x14ac:dyDescent="0.2">
      <c r="A61" s="210" t="s">
        <v>790</v>
      </c>
      <c r="B61" s="167" t="s">
        <v>936</v>
      </c>
      <c r="C61" s="276">
        <v>45495</v>
      </c>
      <c r="D61" s="214" t="s">
        <v>937</v>
      </c>
      <c r="E61" s="214">
        <v>699.7</v>
      </c>
      <c r="F61" s="265" t="s">
        <v>905</v>
      </c>
      <c r="G61" s="214">
        <v>699.7</v>
      </c>
      <c r="H61" s="281" t="s">
        <v>937</v>
      </c>
    </row>
    <row r="63" spans="1:8" x14ac:dyDescent="0.2">
      <c r="A63" s="210" t="s">
        <v>684</v>
      </c>
      <c r="B63" s="213">
        <v>1201</v>
      </c>
      <c r="C63" s="276">
        <v>45495</v>
      </c>
      <c r="D63" s="214" t="s">
        <v>938</v>
      </c>
      <c r="E63" s="214">
        <v>28321.439999999999</v>
      </c>
      <c r="F63" s="265" t="s">
        <v>859</v>
      </c>
    </row>
    <row r="64" spans="1:8" x14ac:dyDescent="0.2">
      <c r="A64" s="210" t="s">
        <v>923</v>
      </c>
      <c r="B64" s="213" t="s">
        <v>939</v>
      </c>
      <c r="C64" s="276">
        <v>45495</v>
      </c>
      <c r="D64" s="214" t="s">
        <v>938</v>
      </c>
      <c r="E64" s="214">
        <v>103155.38</v>
      </c>
      <c r="F64" s="265" t="s">
        <v>859</v>
      </c>
    </row>
    <row r="65" spans="1:8" x14ac:dyDescent="0.2">
      <c r="A65" s="212" t="s">
        <v>462</v>
      </c>
      <c r="B65" s="213" t="s">
        <v>940</v>
      </c>
      <c r="C65" s="276">
        <v>45495</v>
      </c>
      <c r="D65" s="214" t="s">
        <v>938</v>
      </c>
      <c r="E65" s="217">
        <v>396867.79</v>
      </c>
      <c r="F65" s="265" t="s">
        <v>859</v>
      </c>
      <c r="G65" s="266">
        <f>SUM(E63:E65)</f>
        <v>528344.61</v>
      </c>
      <c r="H65" s="281" t="s">
        <v>938</v>
      </c>
    </row>
    <row r="67" spans="1:8" x14ac:dyDescent="0.2">
      <c r="A67" s="210" t="s">
        <v>177</v>
      </c>
      <c r="B67" s="213" t="s">
        <v>943</v>
      </c>
      <c r="C67" s="276">
        <v>45495</v>
      </c>
      <c r="D67" s="214" t="s">
        <v>955</v>
      </c>
      <c r="E67" s="214">
        <v>344621.7</v>
      </c>
    </row>
    <row r="68" spans="1:8" x14ac:dyDescent="0.2">
      <c r="A68" s="210" t="s">
        <v>228</v>
      </c>
      <c r="B68" s="213" t="s">
        <v>945</v>
      </c>
      <c r="C68" s="276">
        <v>45495</v>
      </c>
      <c r="D68" s="214" t="s">
        <v>956</v>
      </c>
      <c r="E68" s="214">
        <v>380052.89</v>
      </c>
    </row>
    <row r="69" spans="1:8" x14ac:dyDescent="0.2">
      <c r="A69" s="210" t="s">
        <v>228</v>
      </c>
      <c r="B69" s="213">
        <v>18</v>
      </c>
      <c r="C69" s="276">
        <v>45495</v>
      </c>
      <c r="D69" s="214" t="s">
        <v>957</v>
      </c>
      <c r="E69" s="214">
        <v>336175.88</v>
      </c>
    </row>
    <row r="70" spans="1:8" x14ac:dyDescent="0.2">
      <c r="A70" s="210" t="s">
        <v>228</v>
      </c>
      <c r="B70" s="213">
        <v>19</v>
      </c>
      <c r="C70" s="276">
        <v>45495</v>
      </c>
      <c r="D70" s="214" t="s">
        <v>958</v>
      </c>
      <c r="E70" s="214">
        <v>291009.89</v>
      </c>
    </row>
    <row r="71" spans="1:8" x14ac:dyDescent="0.2">
      <c r="A71" s="210" t="s">
        <v>228</v>
      </c>
      <c r="B71" s="213" t="s">
        <v>946</v>
      </c>
      <c r="C71" s="276">
        <v>45495</v>
      </c>
      <c r="D71" s="214" t="s">
        <v>959</v>
      </c>
      <c r="E71" s="214">
        <v>149177.98000000001</v>
      </c>
    </row>
    <row r="72" spans="1:8" x14ac:dyDescent="0.2">
      <c r="A72" s="210" t="s">
        <v>203</v>
      </c>
      <c r="B72" s="213">
        <v>2000889102</v>
      </c>
      <c r="C72" s="276">
        <v>45496</v>
      </c>
      <c r="D72" s="214" t="s">
        <v>960</v>
      </c>
      <c r="E72" s="214">
        <v>22271.040000000001</v>
      </c>
    </row>
    <row r="73" spans="1:8" x14ac:dyDescent="0.2">
      <c r="A73" s="210" t="s">
        <v>869</v>
      </c>
      <c r="B73" s="213" t="s">
        <v>947</v>
      </c>
      <c r="C73" s="276">
        <v>45496</v>
      </c>
      <c r="D73" s="214" t="s">
        <v>950</v>
      </c>
      <c r="E73" s="217">
        <v>144250</v>
      </c>
    </row>
    <row r="74" spans="1:8" x14ac:dyDescent="0.2">
      <c r="A74" s="210" t="s">
        <v>228</v>
      </c>
      <c r="B74" s="213" t="s">
        <v>948</v>
      </c>
      <c r="C74" s="276">
        <v>45496</v>
      </c>
      <c r="D74" s="214" t="s">
        <v>949</v>
      </c>
      <c r="E74" s="266">
        <v>194750</v>
      </c>
    </row>
    <row r="75" spans="1:8" x14ac:dyDescent="0.2">
      <c r="A75" s="210" t="s">
        <v>228</v>
      </c>
      <c r="B75" s="267">
        <v>15</v>
      </c>
      <c r="C75" s="276">
        <v>45496</v>
      </c>
      <c r="D75" s="214" t="s">
        <v>951</v>
      </c>
      <c r="E75" s="266">
        <v>793172.92</v>
      </c>
    </row>
    <row r="76" spans="1:8" x14ac:dyDescent="0.2">
      <c r="A76" s="265" t="s">
        <v>954</v>
      </c>
      <c r="B76" s="267" t="s">
        <v>953</v>
      </c>
      <c r="C76" s="276">
        <v>45496</v>
      </c>
      <c r="D76" s="214" t="s">
        <v>952</v>
      </c>
      <c r="E76" s="266">
        <v>18636.8</v>
      </c>
      <c r="G76" s="266">
        <f>SUM(E67:E76)</f>
        <v>2674119.1</v>
      </c>
      <c r="H76" s="281" t="s">
        <v>944</v>
      </c>
    </row>
    <row r="77" spans="1:8" x14ac:dyDescent="0.2">
      <c r="A77" s="15" t="s">
        <v>228</v>
      </c>
      <c r="B77" s="17" t="s">
        <v>946</v>
      </c>
      <c r="C77" s="117">
        <v>45573</v>
      </c>
      <c r="D77" s="21" t="s">
        <v>944</v>
      </c>
      <c r="E77" s="270">
        <v>-149177.98000000001</v>
      </c>
    </row>
    <row r="78" spans="1:8" x14ac:dyDescent="0.2">
      <c r="A78" s="15"/>
      <c r="B78" s="17"/>
      <c r="C78" s="117"/>
      <c r="D78" s="21"/>
      <c r="E78" s="271"/>
    </row>
    <row r="79" spans="1:8" x14ac:dyDescent="0.2">
      <c r="A79" s="210" t="s">
        <v>790</v>
      </c>
      <c r="B79" s="167" t="s">
        <v>961</v>
      </c>
      <c r="C79" s="276">
        <v>45525</v>
      </c>
      <c r="D79" s="214" t="s">
        <v>962</v>
      </c>
      <c r="E79" s="214">
        <v>3878.1</v>
      </c>
      <c r="G79" s="214"/>
    </row>
    <row r="80" spans="1:8" x14ac:dyDescent="0.2">
      <c r="A80" s="210" t="s">
        <v>493</v>
      </c>
      <c r="B80" s="167" t="s">
        <v>963</v>
      </c>
      <c r="C80" s="276">
        <v>45525</v>
      </c>
      <c r="D80" s="214" t="s">
        <v>962</v>
      </c>
      <c r="E80" s="214">
        <v>116285.59</v>
      </c>
      <c r="G80" s="266">
        <f>SUM(E79:E80)</f>
        <v>120163.69</v>
      </c>
      <c r="H80" s="216" t="s">
        <v>962</v>
      </c>
    </row>
    <row r="82" spans="1:8" x14ac:dyDescent="0.2">
      <c r="A82" s="210" t="s">
        <v>203</v>
      </c>
      <c r="B82" s="213">
        <v>2000901215</v>
      </c>
      <c r="C82" s="276">
        <v>45525</v>
      </c>
      <c r="D82" s="214" t="s">
        <v>966</v>
      </c>
      <c r="E82" s="214">
        <v>18217.2</v>
      </c>
    </row>
    <row r="83" spans="1:8" x14ac:dyDescent="0.2">
      <c r="A83" s="210" t="s">
        <v>181</v>
      </c>
      <c r="B83" s="213">
        <v>441252</v>
      </c>
      <c r="C83" s="276">
        <v>45525</v>
      </c>
      <c r="D83" s="214" t="s">
        <v>966</v>
      </c>
      <c r="E83" s="214">
        <v>1478.61</v>
      </c>
    </row>
    <row r="84" spans="1:8" x14ac:dyDescent="0.2">
      <c r="A84" s="210" t="s">
        <v>262</v>
      </c>
      <c r="B84" s="269" t="s">
        <v>967</v>
      </c>
      <c r="C84" s="276">
        <v>45525</v>
      </c>
      <c r="D84" s="214" t="s">
        <v>966</v>
      </c>
      <c r="E84" s="266">
        <v>39332.480000000003</v>
      </c>
    </row>
    <row r="85" spans="1:8" x14ac:dyDescent="0.2">
      <c r="A85" s="210" t="s">
        <v>968</v>
      </c>
      <c r="B85" s="213">
        <v>120067</v>
      </c>
      <c r="C85" s="276">
        <v>45525</v>
      </c>
      <c r="D85" s="214" t="s">
        <v>966</v>
      </c>
      <c r="E85" s="214">
        <v>264049.86</v>
      </c>
      <c r="G85" s="266">
        <f>SUM(E82:E85)</f>
        <v>323078.15000000002</v>
      </c>
      <c r="H85" s="281" t="s">
        <v>966</v>
      </c>
    </row>
    <row r="87" spans="1:8" x14ac:dyDescent="0.2">
      <c r="A87" s="210" t="s">
        <v>390</v>
      </c>
      <c r="B87" s="211">
        <v>42785247775</v>
      </c>
      <c r="C87" s="276">
        <v>45531</v>
      </c>
      <c r="D87" s="214" t="s">
        <v>969</v>
      </c>
      <c r="E87" s="214">
        <v>553611.4</v>
      </c>
      <c r="G87" s="214">
        <v>553611.4</v>
      </c>
      <c r="H87" s="216" t="s">
        <v>969</v>
      </c>
    </row>
    <row r="89" spans="1:8" x14ac:dyDescent="0.2">
      <c r="A89" s="212" t="s">
        <v>974</v>
      </c>
      <c r="B89" s="213" t="s">
        <v>976</v>
      </c>
      <c r="C89" s="276">
        <v>45528</v>
      </c>
      <c r="D89" s="214" t="s">
        <v>975</v>
      </c>
      <c r="E89" s="277">
        <v>3400</v>
      </c>
    </row>
    <row r="90" spans="1:8" x14ac:dyDescent="0.2">
      <c r="A90" s="210" t="s">
        <v>821</v>
      </c>
      <c r="B90" s="211">
        <v>5</v>
      </c>
      <c r="C90" s="276">
        <v>45528</v>
      </c>
      <c r="D90" s="214" t="s">
        <v>975</v>
      </c>
      <c r="E90" s="214">
        <v>67935.75</v>
      </c>
    </row>
    <row r="91" spans="1:8" x14ac:dyDescent="0.2">
      <c r="A91" s="210" t="s">
        <v>821</v>
      </c>
      <c r="B91" s="211">
        <v>6</v>
      </c>
      <c r="C91" s="276">
        <v>45528</v>
      </c>
      <c r="D91" s="214" t="s">
        <v>975</v>
      </c>
      <c r="E91" s="214">
        <v>21091.85</v>
      </c>
      <c r="G91" s="266">
        <f>SUM(E89:E91)</f>
        <v>92427.6</v>
      </c>
      <c r="H91" s="216" t="s">
        <v>975</v>
      </c>
    </row>
    <row r="93" spans="1:8" x14ac:dyDescent="0.2">
      <c r="A93" s="210" t="s">
        <v>896</v>
      </c>
      <c r="B93" s="211" t="s">
        <v>977</v>
      </c>
      <c r="C93" s="276">
        <v>45558</v>
      </c>
      <c r="D93" s="214" t="s">
        <v>978</v>
      </c>
      <c r="E93" s="214">
        <v>92265.56</v>
      </c>
    </row>
    <row r="94" spans="1:8" x14ac:dyDescent="0.2">
      <c r="A94" s="210" t="s">
        <v>896</v>
      </c>
      <c r="B94" s="211" t="s">
        <v>979</v>
      </c>
      <c r="C94" s="276">
        <v>45558</v>
      </c>
      <c r="D94" s="214" t="s">
        <v>978</v>
      </c>
      <c r="E94" s="214">
        <v>15569.29</v>
      </c>
      <c r="G94" s="266">
        <f>SUM(E93:E94)</f>
        <v>107834.85</v>
      </c>
      <c r="H94" s="216" t="s">
        <v>978</v>
      </c>
    </row>
    <row r="96" spans="1:8" x14ac:dyDescent="0.2">
      <c r="A96" s="210" t="s">
        <v>808</v>
      </c>
      <c r="B96" s="211">
        <v>8824115</v>
      </c>
      <c r="C96" s="276">
        <v>45558</v>
      </c>
      <c r="D96" s="214" t="s">
        <v>981</v>
      </c>
      <c r="E96" s="214">
        <v>31097.7</v>
      </c>
      <c r="G96" s="214">
        <v>31097.7</v>
      </c>
      <c r="H96" s="216" t="s">
        <v>981</v>
      </c>
    </row>
    <row r="98" spans="1:8" x14ac:dyDescent="0.2">
      <c r="A98" s="210" t="s">
        <v>931</v>
      </c>
      <c r="B98" s="211">
        <v>4</v>
      </c>
      <c r="C98" s="276">
        <v>45558</v>
      </c>
      <c r="D98" s="214" t="s">
        <v>983</v>
      </c>
      <c r="E98" s="214">
        <v>260443.47</v>
      </c>
    </row>
    <row r="99" spans="1:8" x14ac:dyDescent="0.2">
      <c r="A99" s="210" t="s">
        <v>931</v>
      </c>
      <c r="B99" s="211">
        <v>5</v>
      </c>
      <c r="C99" s="276">
        <v>45558</v>
      </c>
      <c r="D99" s="214" t="s">
        <v>983</v>
      </c>
      <c r="E99" s="214">
        <v>361714.63</v>
      </c>
      <c r="G99" s="266">
        <f>SUM(E98:E99)</f>
        <v>622158.1</v>
      </c>
      <c r="H99" s="216" t="s">
        <v>983</v>
      </c>
    </row>
    <row r="101" spans="1:8" x14ac:dyDescent="0.2">
      <c r="A101" s="210" t="s">
        <v>987</v>
      </c>
      <c r="B101" s="211">
        <v>1</v>
      </c>
      <c r="C101" s="276">
        <v>45559</v>
      </c>
      <c r="D101" s="214" t="s">
        <v>986</v>
      </c>
      <c r="E101" s="214">
        <v>7020.5</v>
      </c>
    </row>
    <row r="102" spans="1:8" x14ac:dyDescent="0.2">
      <c r="A102" s="212" t="s">
        <v>462</v>
      </c>
      <c r="B102" s="213" t="s">
        <v>985</v>
      </c>
      <c r="C102" s="276">
        <v>45559</v>
      </c>
      <c r="D102" s="214" t="s">
        <v>986</v>
      </c>
      <c r="E102" s="277">
        <v>763010.68</v>
      </c>
      <c r="G102" s="266">
        <f>SUM(E101:E102)</f>
        <v>770031.18</v>
      </c>
      <c r="H102" s="216" t="s">
        <v>986</v>
      </c>
    </row>
    <row r="104" spans="1:8" x14ac:dyDescent="0.2">
      <c r="A104" s="210" t="s">
        <v>203</v>
      </c>
      <c r="B104" s="213">
        <v>2000920616</v>
      </c>
      <c r="C104" s="276">
        <v>45559</v>
      </c>
      <c r="D104" s="214" t="s">
        <v>992</v>
      </c>
      <c r="E104" s="214">
        <v>22503.599999999999</v>
      </c>
    </row>
    <row r="105" spans="1:8" x14ac:dyDescent="0.2">
      <c r="A105" s="210" t="s">
        <v>968</v>
      </c>
      <c r="B105" s="213" t="s">
        <v>990</v>
      </c>
      <c r="C105" s="276">
        <v>45559</v>
      </c>
      <c r="D105" s="214" t="s">
        <v>992</v>
      </c>
      <c r="E105" s="214">
        <v>55580.74</v>
      </c>
    </row>
    <row r="106" spans="1:8" x14ac:dyDescent="0.2">
      <c r="A106" s="265" t="s">
        <v>347</v>
      </c>
      <c r="B106" s="269" t="s">
        <v>991</v>
      </c>
      <c r="C106" s="276">
        <v>45559</v>
      </c>
      <c r="D106" s="214" t="s">
        <v>992</v>
      </c>
      <c r="E106" s="266">
        <v>2321184</v>
      </c>
    </row>
    <row r="107" spans="1:8" x14ac:dyDescent="0.2">
      <c r="A107" s="210" t="s">
        <v>746</v>
      </c>
      <c r="B107" s="213" t="s">
        <v>993</v>
      </c>
      <c r="C107" s="276">
        <v>45559</v>
      </c>
      <c r="D107" s="214" t="s">
        <v>992</v>
      </c>
      <c r="E107" s="214">
        <v>14847.33</v>
      </c>
      <c r="G107" s="266">
        <f>SUM(E104:E107)</f>
        <v>2414115.67</v>
      </c>
      <c r="H107" s="216" t="s">
        <v>992</v>
      </c>
    </row>
    <row r="109" spans="1:8" x14ac:dyDescent="0.2">
      <c r="A109" s="15" t="s">
        <v>390</v>
      </c>
      <c r="B109" s="19">
        <v>42785248137</v>
      </c>
      <c r="C109" s="117">
        <v>45574</v>
      </c>
      <c r="D109" s="21" t="s">
        <v>996</v>
      </c>
      <c r="E109" s="219">
        <v>82835.02</v>
      </c>
      <c r="F109" s="15"/>
      <c r="G109" s="214">
        <v>82835.02</v>
      </c>
      <c r="H109" s="216" t="s">
        <v>996</v>
      </c>
    </row>
    <row r="110" spans="1:8" x14ac:dyDescent="0.2">
      <c r="A110" s="15" t="s">
        <v>931</v>
      </c>
      <c r="B110" s="19">
        <v>6</v>
      </c>
      <c r="C110" s="117">
        <v>45574</v>
      </c>
      <c r="D110" s="21" t="s">
        <v>998</v>
      </c>
      <c r="E110" s="219">
        <v>321719.67999999999</v>
      </c>
    </row>
    <row r="111" spans="1:8" x14ac:dyDescent="0.2">
      <c r="A111" s="15" t="s">
        <v>694</v>
      </c>
      <c r="B111" s="19">
        <v>12409</v>
      </c>
      <c r="C111" s="117">
        <v>45574</v>
      </c>
      <c r="D111" s="21" t="s">
        <v>998</v>
      </c>
      <c r="E111" s="219">
        <v>5663.07</v>
      </c>
      <c r="G111" s="266">
        <f>SUM(E110:E111)</f>
        <v>327382.75</v>
      </c>
      <c r="H111" s="216" t="s">
        <v>998</v>
      </c>
    </row>
    <row r="112" spans="1:8" x14ac:dyDescent="0.2">
      <c r="A112" s="15" t="s">
        <v>1000</v>
      </c>
      <c r="B112" s="19">
        <v>1</v>
      </c>
      <c r="C112" s="117">
        <v>45574</v>
      </c>
      <c r="D112" s="21" t="s">
        <v>1001</v>
      </c>
      <c r="E112" s="219">
        <v>517806.9</v>
      </c>
      <c r="G112" s="266">
        <f>E112</f>
        <v>517806.9</v>
      </c>
      <c r="H112" s="216" t="s">
        <v>1001</v>
      </c>
    </row>
    <row r="113" spans="1:8" x14ac:dyDescent="0.2">
      <c r="A113" s="15" t="s">
        <v>776</v>
      </c>
      <c r="B113" s="17">
        <v>262354183</v>
      </c>
      <c r="C113" s="117">
        <v>45574</v>
      </c>
      <c r="D113" s="21" t="s">
        <v>1003</v>
      </c>
      <c r="E113" s="219">
        <v>231334.12</v>
      </c>
    </row>
    <row r="114" spans="1:8" x14ac:dyDescent="0.2">
      <c r="A114" s="15" t="s">
        <v>203</v>
      </c>
      <c r="B114" s="17">
        <v>2000910093</v>
      </c>
      <c r="C114" s="117">
        <v>45574</v>
      </c>
      <c r="D114" s="21" t="s">
        <v>1003</v>
      </c>
      <c r="E114" s="219">
        <v>18217.2</v>
      </c>
    </row>
    <row r="115" spans="1:8" x14ac:dyDescent="0.2">
      <c r="A115" s="15" t="s">
        <v>177</v>
      </c>
      <c r="B115" s="17" t="s">
        <v>1004</v>
      </c>
      <c r="C115" s="117">
        <v>45574</v>
      </c>
      <c r="D115" s="21" t="s">
        <v>1003</v>
      </c>
      <c r="E115" s="219">
        <v>732875.04</v>
      </c>
    </row>
    <row r="116" spans="1:8" x14ac:dyDescent="0.2">
      <c r="A116" s="15" t="s">
        <v>228</v>
      </c>
      <c r="B116" s="17">
        <v>21</v>
      </c>
      <c r="C116" s="117">
        <v>45573</v>
      </c>
      <c r="D116" s="21" t="s">
        <v>1003</v>
      </c>
      <c r="E116" s="270">
        <v>206954.14</v>
      </c>
      <c r="H116" s="216"/>
    </row>
    <row r="117" spans="1:8" x14ac:dyDescent="0.2">
      <c r="A117" s="15" t="s">
        <v>1005</v>
      </c>
      <c r="B117" s="17" t="s">
        <v>1006</v>
      </c>
      <c r="C117" s="117">
        <v>45574</v>
      </c>
      <c r="D117" s="21" t="s">
        <v>1003</v>
      </c>
      <c r="E117" s="278">
        <v>415188.95</v>
      </c>
    </row>
    <row r="118" spans="1:8" x14ac:dyDescent="0.2">
      <c r="A118" s="15" t="s">
        <v>1005</v>
      </c>
      <c r="B118" s="17" t="s">
        <v>1007</v>
      </c>
      <c r="C118" s="117">
        <v>45574</v>
      </c>
      <c r="D118" s="21" t="s">
        <v>1003</v>
      </c>
      <c r="E118" s="278">
        <v>238219.15</v>
      </c>
    </row>
    <row r="119" spans="1:8" x14ac:dyDescent="0.2">
      <c r="A119" s="15" t="s">
        <v>746</v>
      </c>
      <c r="B119" s="17" t="s">
        <v>1008</v>
      </c>
      <c r="C119" s="117">
        <v>45574</v>
      </c>
      <c r="D119" s="21" t="s">
        <v>1003</v>
      </c>
      <c r="E119" s="278">
        <v>16319.33</v>
      </c>
    </row>
    <row r="120" spans="1:8" x14ac:dyDescent="0.2">
      <c r="A120" s="15" t="s">
        <v>746</v>
      </c>
      <c r="B120" s="17" t="s">
        <v>1009</v>
      </c>
      <c r="C120" s="117">
        <v>45574</v>
      </c>
      <c r="D120" s="21" t="s">
        <v>1003</v>
      </c>
      <c r="E120" s="278">
        <v>14847.28</v>
      </c>
      <c r="G120" s="266">
        <f>SUM(E113:E120)</f>
        <v>1873955.21</v>
      </c>
      <c r="H120" s="216" t="s">
        <v>1003</v>
      </c>
    </row>
    <row r="121" spans="1:8" x14ac:dyDescent="0.2">
      <c r="A121" s="15" t="s">
        <v>203</v>
      </c>
      <c r="B121" s="17">
        <v>2000931172</v>
      </c>
      <c r="C121" s="117">
        <v>45586</v>
      </c>
      <c r="D121" s="21" t="s">
        <v>1012</v>
      </c>
      <c r="E121" s="219">
        <v>23575.200000000001</v>
      </c>
      <c r="G121" s="266">
        <f>E121</f>
        <v>23575.200000000001</v>
      </c>
      <c r="H121" s="216" t="s">
        <v>1012</v>
      </c>
    </row>
    <row r="122" spans="1:8" x14ac:dyDescent="0.2">
      <c r="A122" s="15" t="s">
        <v>821</v>
      </c>
      <c r="B122" s="19">
        <v>7</v>
      </c>
      <c r="C122" s="117">
        <v>45616</v>
      </c>
      <c r="D122" s="21" t="s">
        <v>1014</v>
      </c>
      <c r="E122" s="279">
        <v>67275.55</v>
      </c>
      <c r="H122" s="265"/>
    </row>
    <row r="123" spans="1:8" x14ac:dyDescent="0.2">
      <c r="A123" s="15" t="s">
        <v>684</v>
      </c>
      <c r="B123" s="17">
        <v>1215</v>
      </c>
      <c r="C123" s="117">
        <v>45616</v>
      </c>
      <c r="D123" s="21" t="s">
        <v>1014</v>
      </c>
      <c r="E123" s="21">
        <v>71678.559999999998</v>
      </c>
      <c r="G123" s="266">
        <f>SUM(E122:E123)</f>
        <v>138954.10999999999</v>
      </c>
      <c r="H123" s="216" t="s">
        <v>1014</v>
      </c>
    </row>
    <row r="124" spans="1:8" x14ac:dyDescent="0.2">
      <c r="A124" s="15" t="s">
        <v>805</v>
      </c>
      <c r="B124" s="19" t="s">
        <v>1019</v>
      </c>
      <c r="C124" s="117">
        <v>45616</v>
      </c>
      <c r="D124" s="21" t="s">
        <v>1020</v>
      </c>
      <c r="E124" s="21">
        <f>99612+138700+180388</f>
        <v>418700</v>
      </c>
      <c r="G124" s="266">
        <f>E124</f>
        <v>418700</v>
      </c>
      <c r="H124" s="216" t="s">
        <v>1020</v>
      </c>
    </row>
    <row r="125" spans="1:8" x14ac:dyDescent="0.2">
      <c r="A125" s="15" t="s">
        <v>1021</v>
      </c>
      <c r="B125" s="17">
        <v>8816956009</v>
      </c>
      <c r="C125" s="117">
        <v>45616</v>
      </c>
      <c r="D125" s="21" t="s">
        <v>1022</v>
      </c>
      <c r="E125" s="21">
        <v>17982.5</v>
      </c>
    </row>
    <row r="126" spans="1:8" x14ac:dyDescent="0.2">
      <c r="A126" s="15" t="s">
        <v>203</v>
      </c>
      <c r="B126" s="17">
        <v>2000942687</v>
      </c>
      <c r="C126" s="117">
        <v>45616</v>
      </c>
      <c r="D126" s="21" t="s">
        <v>1023</v>
      </c>
      <c r="E126" s="21">
        <v>20360.400000000001</v>
      </c>
    </row>
    <row r="127" spans="1:8" x14ac:dyDescent="0.2">
      <c r="A127" s="15" t="s">
        <v>228</v>
      </c>
      <c r="B127" s="17" t="s">
        <v>1024</v>
      </c>
      <c r="C127" s="117">
        <v>45616</v>
      </c>
      <c r="D127" s="21" t="s">
        <v>1025</v>
      </c>
      <c r="E127" s="271">
        <v>705376.2</v>
      </c>
    </row>
    <row r="128" spans="1:8" x14ac:dyDescent="0.2">
      <c r="A128" s="15" t="s">
        <v>1005</v>
      </c>
      <c r="B128" s="17" t="s">
        <v>1026</v>
      </c>
      <c r="C128" s="117">
        <v>45616</v>
      </c>
      <c r="D128" s="21" t="s">
        <v>1027</v>
      </c>
      <c r="E128" s="21">
        <v>823656.03</v>
      </c>
    </row>
    <row r="129" spans="1:8" x14ac:dyDescent="0.2">
      <c r="A129" s="15" t="s">
        <v>1005</v>
      </c>
      <c r="B129" s="17" t="s">
        <v>1029</v>
      </c>
      <c r="C129" s="117">
        <v>45616</v>
      </c>
      <c r="D129" s="21" t="s">
        <v>1028</v>
      </c>
      <c r="E129" s="21">
        <v>1036736.8</v>
      </c>
      <c r="G129" s="266">
        <f>SUM(E125:E129)</f>
        <v>2604111.9299999997</v>
      </c>
      <c r="H129" s="216" t="s">
        <v>1030</v>
      </c>
    </row>
    <row r="130" spans="1:8" x14ac:dyDescent="0.2">
      <c r="A130" s="15" t="s">
        <v>931</v>
      </c>
      <c r="B130" s="19">
        <v>7</v>
      </c>
      <c r="C130" s="117">
        <v>45616</v>
      </c>
      <c r="D130" s="21" t="s">
        <v>1031</v>
      </c>
      <c r="E130" s="21">
        <v>350404.65</v>
      </c>
      <c r="G130" s="266">
        <f>E130</f>
        <v>350404.65</v>
      </c>
      <c r="H130" s="216" t="s">
        <v>1031</v>
      </c>
    </row>
    <row r="131" spans="1:8" x14ac:dyDescent="0.2">
      <c r="A131" s="15" t="s">
        <v>816</v>
      </c>
      <c r="B131" s="17" t="s">
        <v>1016</v>
      </c>
      <c r="C131" s="117">
        <v>45616</v>
      </c>
      <c r="D131" s="21" t="s">
        <v>1017</v>
      </c>
      <c r="E131" s="21">
        <v>1628.44</v>
      </c>
    </row>
    <row r="132" spans="1:8" x14ac:dyDescent="0.2">
      <c r="A132" s="15" t="s">
        <v>816</v>
      </c>
      <c r="B132" s="17" t="s">
        <v>1016</v>
      </c>
      <c r="C132" s="117">
        <v>45616</v>
      </c>
      <c r="D132" s="21" t="s">
        <v>1017</v>
      </c>
      <c r="E132" s="21">
        <v>5403.46</v>
      </c>
    </row>
    <row r="133" spans="1:8" x14ac:dyDescent="0.2">
      <c r="A133" s="15" t="s">
        <v>819</v>
      </c>
      <c r="B133" s="17" t="s">
        <v>1016</v>
      </c>
      <c r="C133" s="117">
        <v>45616</v>
      </c>
      <c r="D133" s="21" t="s">
        <v>1017</v>
      </c>
      <c r="E133" s="21">
        <v>125389.88</v>
      </c>
    </row>
    <row r="134" spans="1:8" x14ac:dyDescent="0.2">
      <c r="A134" s="15" t="s">
        <v>816</v>
      </c>
      <c r="B134" s="17" t="s">
        <v>1016</v>
      </c>
      <c r="C134" s="117">
        <v>45616</v>
      </c>
      <c r="D134" s="21" t="s">
        <v>1017</v>
      </c>
      <c r="E134" s="271">
        <v>58031.68</v>
      </c>
    </row>
    <row r="135" spans="1:8" x14ac:dyDescent="0.2">
      <c r="A135" s="15" t="s">
        <v>816</v>
      </c>
      <c r="B135" s="17" t="s">
        <v>1016</v>
      </c>
      <c r="C135" s="117">
        <v>45616</v>
      </c>
      <c r="D135" s="21" t="s">
        <v>1017</v>
      </c>
      <c r="E135" s="271">
        <v>21539.82</v>
      </c>
    </row>
    <row r="136" spans="1:8" x14ac:dyDescent="0.2">
      <c r="A136" s="15" t="s">
        <v>816</v>
      </c>
      <c r="B136" s="17" t="s">
        <v>1016</v>
      </c>
      <c r="C136" s="117">
        <v>45616</v>
      </c>
      <c r="D136" s="21" t="s">
        <v>1017</v>
      </c>
      <c r="E136" s="271">
        <v>962.26</v>
      </c>
    </row>
    <row r="137" spans="1:8" x14ac:dyDescent="0.2">
      <c r="A137" s="15" t="s">
        <v>816</v>
      </c>
      <c r="B137" s="17" t="s">
        <v>1016</v>
      </c>
      <c r="C137" s="117">
        <v>45616</v>
      </c>
      <c r="D137" s="21" t="s">
        <v>1017</v>
      </c>
      <c r="E137" s="266">
        <v>5699.54</v>
      </c>
    </row>
    <row r="138" spans="1:8" x14ac:dyDescent="0.2">
      <c r="A138" s="15" t="s">
        <v>816</v>
      </c>
      <c r="B138" s="17" t="s">
        <v>1016</v>
      </c>
      <c r="C138" s="117">
        <v>45637</v>
      </c>
      <c r="D138" s="21" t="s">
        <v>1017</v>
      </c>
      <c r="E138" s="279">
        <v>4101.75</v>
      </c>
      <c r="G138" s="266">
        <f>SUM(E131:E138)</f>
        <v>222756.83000000002</v>
      </c>
      <c r="H138" s="216" t="str">
        <f>D138</f>
        <v>PG23-188(1)</v>
      </c>
    </row>
    <row r="139" spans="1:8" x14ac:dyDescent="0.2">
      <c r="A139" s="15" t="s">
        <v>228</v>
      </c>
      <c r="B139" s="17">
        <v>19</v>
      </c>
      <c r="C139" s="117">
        <v>45637</v>
      </c>
      <c r="D139" s="21" t="s">
        <v>1018</v>
      </c>
      <c r="E139" s="279">
        <v>260207.97</v>
      </c>
      <c r="G139" s="266">
        <v>260207.97</v>
      </c>
      <c r="H139" s="284" t="s">
        <v>1018</v>
      </c>
    </row>
    <row r="140" spans="1:8" x14ac:dyDescent="0.2">
      <c r="A140" s="15" t="s">
        <v>1052</v>
      </c>
      <c r="B140" s="17" t="s">
        <v>1053</v>
      </c>
      <c r="C140" s="117">
        <v>45639</v>
      </c>
      <c r="D140" s="21" t="s">
        <v>1054</v>
      </c>
      <c r="E140" s="21">
        <v>6298</v>
      </c>
      <c r="H140" s="284"/>
    </row>
    <row r="141" spans="1:8" x14ac:dyDescent="0.2">
      <c r="A141" s="15" t="s">
        <v>1052</v>
      </c>
      <c r="B141" s="17" t="s">
        <v>1057</v>
      </c>
      <c r="C141" s="117">
        <v>45639</v>
      </c>
      <c r="D141" s="21" t="s">
        <v>1055</v>
      </c>
      <c r="E141" s="21">
        <v>6323</v>
      </c>
      <c r="H141" s="284"/>
    </row>
    <row r="142" spans="1:8" x14ac:dyDescent="0.2">
      <c r="A142" s="15" t="s">
        <v>1058</v>
      </c>
      <c r="B142" s="17">
        <v>2000957103</v>
      </c>
      <c r="C142" s="117">
        <v>45639</v>
      </c>
      <c r="D142" s="21" t="s">
        <v>1056</v>
      </c>
      <c r="E142" s="21">
        <v>9644.4</v>
      </c>
      <c r="H142" s="284"/>
    </row>
    <row r="143" spans="1:8" x14ac:dyDescent="0.2">
      <c r="A143" s="15"/>
      <c r="B143" s="19"/>
      <c r="C143" s="117"/>
      <c r="D143" s="21"/>
      <c r="E143" s="21"/>
      <c r="H143" s="284"/>
    </row>
    <row r="144" spans="1:8" x14ac:dyDescent="0.2">
      <c r="A144" s="15" t="s">
        <v>694</v>
      </c>
      <c r="B144" s="19">
        <v>12546</v>
      </c>
      <c r="C144" s="117">
        <v>45637</v>
      </c>
      <c r="D144" s="21" t="s">
        <v>1048</v>
      </c>
      <c r="E144" s="21">
        <v>11037.25</v>
      </c>
      <c r="H144" s="284"/>
    </row>
    <row r="145" spans="1:8" x14ac:dyDescent="0.2">
      <c r="A145" s="15" t="s">
        <v>1047</v>
      </c>
      <c r="B145" s="19">
        <v>1</v>
      </c>
      <c r="C145" s="117">
        <v>45637</v>
      </c>
      <c r="D145" s="21" t="s">
        <v>1050</v>
      </c>
      <c r="E145" s="21">
        <v>528253.19999999995</v>
      </c>
      <c r="H145" s="284"/>
    </row>
    <row r="146" spans="1:8" x14ac:dyDescent="0.2">
      <c r="A146" s="15" t="s">
        <v>931</v>
      </c>
      <c r="B146" s="19">
        <v>8</v>
      </c>
      <c r="C146" s="117">
        <v>45637</v>
      </c>
      <c r="D146" s="21" t="s">
        <v>1051</v>
      </c>
      <c r="E146" s="21">
        <v>337543.49</v>
      </c>
      <c r="G146" s="266">
        <f>SUM(E144:E146)</f>
        <v>876833.94</v>
      </c>
      <c r="H146" s="281" t="s">
        <v>1046</v>
      </c>
    </row>
    <row r="147" spans="1:8" x14ac:dyDescent="0.2">
      <c r="A147" s="15" t="s">
        <v>816</v>
      </c>
      <c r="B147" s="17" t="s">
        <v>1064</v>
      </c>
      <c r="C147" s="264">
        <v>45679</v>
      </c>
      <c r="D147" s="265" t="s">
        <v>1065</v>
      </c>
      <c r="E147" s="266">
        <v>59132.25</v>
      </c>
    </row>
    <row r="148" spans="1:8" x14ac:dyDescent="0.2">
      <c r="A148" s="15" t="s">
        <v>816</v>
      </c>
      <c r="B148" s="17" t="s">
        <v>1064</v>
      </c>
      <c r="C148" s="264">
        <v>45679</v>
      </c>
      <c r="D148" s="265" t="s">
        <v>1065</v>
      </c>
      <c r="E148" s="266">
        <v>47353.88</v>
      </c>
    </row>
    <row r="149" spans="1:8" x14ac:dyDescent="0.2">
      <c r="A149" s="15" t="s">
        <v>816</v>
      </c>
      <c r="B149" s="17" t="s">
        <v>1064</v>
      </c>
      <c r="C149" s="264">
        <v>45679</v>
      </c>
      <c r="D149" s="265" t="s">
        <v>1065</v>
      </c>
      <c r="E149" s="266">
        <v>40543.25</v>
      </c>
    </row>
    <row r="150" spans="1:8" x14ac:dyDescent="0.2">
      <c r="A150" s="15" t="s">
        <v>816</v>
      </c>
      <c r="B150" s="17" t="s">
        <v>1064</v>
      </c>
      <c r="C150" s="264">
        <v>45679</v>
      </c>
      <c r="D150" s="265" t="s">
        <v>1065</v>
      </c>
      <c r="E150" s="266">
        <v>22354.880000000001</v>
      </c>
    </row>
    <row r="151" spans="1:8" x14ac:dyDescent="0.2">
      <c r="A151" s="15" t="s">
        <v>816</v>
      </c>
      <c r="B151" s="17" t="s">
        <v>1064</v>
      </c>
      <c r="C151" s="264">
        <v>45679</v>
      </c>
      <c r="D151" s="265" t="s">
        <v>1065</v>
      </c>
      <c r="E151" s="266">
        <v>160.25</v>
      </c>
    </row>
    <row r="152" spans="1:8" x14ac:dyDescent="0.2">
      <c r="A152" s="15" t="s">
        <v>816</v>
      </c>
      <c r="B152" s="17" t="s">
        <v>1064</v>
      </c>
      <c r="C152" s="264">
        <v>45679</v>
      </c>
      <c r="D152" s="265" t="s">
        <v>1065</v>
      </c>
      <c r="E152" s="266">
        <v>28524.5</v>
      </c>
    </row>
    <row r="153" spans="1:8" x14ac:dyDescent="0.2">
      <c r="A153" s="15" t="s">
        <v>816</v>
      </c>
      <c r="B153" s="17" t="s">
        <v>1064</v>
      </c>
      <c r="C153" s="264">
        <v>45679</v>
      </c>
      <c r="D153" s="265" t="s">
        <v>1065</v>
      </c>
      <c r="E153" s="266">
        <v>30968.31</v>
      </c>
      <c r="G153" s="266">
        <f>SUM(E147:E153)</f>
        <v>229037.32</v>
      </c>
      <c r="H153" s="281" t="s">
        <v>1067</v>
      </c>
    </row>
    <row r="154" spans="1:8" x14ac:dyDescent="0.2">
      <c r="A154" s="15" t="s">
        <v>694</v>
      </c>
      <c r="B154" s="19">
        <v>12632</v>
      </c>
      <c r="C154" s="117">
        <v>45679</v>
      </c>
      <c r="D154" s="21" t="s">
        <v>1065</v>
      </c>
      <c r="E154" s="21">
        <v>2759.31</v>
      </c>
      <c r="G154" s="266">
        <f>E154</f>
        <v>2759.31</v>
      </c>
      <c r="H154" s="281" t="s">
        <v>1068</v>
      </c>
    </row>
    <row r="156" spans="1:8" x14ac:dyDescent="0.2">
      <c r="A156" s="15" t="s">
        <v>1052</v>
      </c>
      <c r="B156" s="17" t="s">
        <v>1073</v>
      </c>
      <c r="C156" s="264">
        <v>45686</v>
      </c>
      <c r="D156" s="265" t="s">
        <v>1074</v>
      </c>
      <c r="E156" s="266">
        <v>55072</v>
      </c>
    </row>
    <row r="157" spans="1:8" x14ac:dyDescent="0.2">
      <c r="A157" s="15" t="s">
        <v>1052</v>
      </c>
      <c r="B157" s="17" t="s">
        <v>1075</v>
      </c>
      <c r="C157" s="264">
        <v>45686</v>
      </c>
      <c r="D157" s="265" t="s">
        <v>1076</v>
      </c>
      <c r="E157" s="266">
        <v>5020</v>
      </c>
    </row>
    <row r="158" spans="1:8" x14ac:dyDescent="0.2">
      <c r="A158" s="265" t="s">
        <v>1052</v>
      </c>
      <c r="B158" s="269" t="s">
        <v>1077</v>
      </c>
      <c r="C158" s="117">
        <v>45686</v>
      </c>
      <c r="D158" s="21" t="s">
        <v>1078</v>
      </c>
      <c r="E158" s="266">
        <v>30970</v>
      </c>
    </row>
    <row r="159" spans="1:8" x14ac:dyDescent="0.2">
      <c r="A159" s="15" t="s">
        <v>192</v>
      </c>
      <c r="B159" s="17">
        <v>9339866876</v>
      </c>
      <c r="C159" s="264">
        <v>45686</v>
      </c>
      <c r="D159" s="265" t="s">
        <v>1079</v>
      </c>
      <c r="E159" s="266">
        <v>2040</v>
      </c>
    </row>
    <row r="160" spans="1:8" x14ac:dyDescent="0.2">
      <c r="A160" s="265" t="s">
        <v>954</v>
      </c>
      <c r="B160" s="269" t="s">
        <v>1080</v>
      </c>
      <c r="C160" s="117">
        <v>45686</v>
      </c>
      <c r="D160" s="21" t="s">
        <v>1081</v>
      </c>
      <c r="E160" s="266">
        <v>15769.6</v>
      </c>
    </row>
    <row r="161" spans="1:8" x14ac:dyDescent="0.2">
      <c r="A161" s="15" t="s">
        <v>1052</v>
      </c>
      <c r="B161" s="17" t="s">
        <v>1082</v>
      </c>
      <c r="C161" s="264">
        <v>45686</v>
      </c>
      <c r="D161" s="265" t="s">
        <v>1083</v>
      </c>
      <c r="E161" s="266">
        <v>33758</v>
      </c>
    </row>
    <row r="162" spans="1:8" x14ac:dyDescent="0.2">
      <c r="A162" s="15" t="s">
        <v>1052</v>
      </c>
      <c r="B162" s="17" t="s">
        <v>1084</v>
      </c>
      <c r="C162" s="264">
        <v>45686</v>
      </c>
      <c r="D162" s="265" t="s">
        <v>1085</v>
      </c>
      <c r="E162" s="266">
        <v>20186</v>
      </c>
    </row>
    <row r="163" spans="1:8" x14ac:dyDescent="0.2">
      <c r="A163" s="15" t="s">
        <v>1052</v>
      </c>
      <c r="B163" s="17" t="s">
        <v>1086</v>
      </c>
      <c r="C163" s="264">
        <v>45686</v>
      </c>
      <c r="D163" s="265" t="s">
        <v>1087</v>
      </c>
      <c r="E163" s="266">
        <v>29114</v>
      </c>
    </row>
    <row r="164" spans="1:8" x14ac:dyDescent="0.2">
      <c r="A164" s="15" t="s">
        <v>192</v>
      </c>
      <c r="B164" s="17">
        <v>9339844202</v>
      </c>
      <c r="C164" s="264">
        <v>45686</v>
      </c>
      <c r="D164" s="265" t="s">
        <v>1088</v>
      </c>
      <c r="E164" s="266">
        <v>6529</v>
      </c>
    </row>
    <row r="165" spans="1:8" x14ac:dyDescent="0.2">
      <c r="A165" s="265" t="s">
        <v>1052</v>
      </c>
      <c r="B165" s="269" t="s">
        <v>1090</v>
      </c>
      <c r="C165" s="117">
        <v>45686</v>
      </c>
      <c r="D165" s="21" t="s">
        <v>1089</v>
      </c>
      <c r="E165" s="266">
        <v>1432</v>
      </c>
    </row>
    <row r="166" spans="1:8" x14ac:dyDescent="0.2">
      <c r="A166" s="15" t="s">
        <v>228</v>
      </c>
      <c r="B166" s="17">
        <v>21</v>
      </c>
      <c r="C166" s="264">
        <v>45686</v>
      </c>
      <c r="D166" s="265" t="s">
        <v>1091</v>
      </c>
      <c r="E166" s="266">
        <v>49552</v>
      </c>
      <c r="G166" s="266">
        <f>SUM(E156:E166)</f>
        <v>249442.6</v>
      </c>
      <c r="H166" s="281" t="s">
        <v>1092</v>
      </c>
    </row>
    <row r="168" spans="1:8" x14ac:dyDescent="0.2">
      <c r="A168" s="15" t="s">
        <v>790</v>
      </c>
      <c r="B168" s="167" t="s">
        <v>1097</v>
      </c>
      <c r="C168" s="280">
        <v>45706</v>
      </c>
      <c r="D168" s="168" t="s">
        <v>1094</v>
      </c>
      <c r="E168" s="168">
        <v>4907.2</v>
      </c>
      <c r="G168" s="266">
        <f>E168</f>
        <v>4907.2</v>
      </c>
      <c r="H168" s="284" t="s">
        <v>1098</v>
      </c>
    </row>
    <row r="170" spans="1:8" x14ac:dyDescent="0.2">
      <c r="A170" s="15" t="s">
        <v>694</v>
      </c>
      <c r="B170" s="19">
        <v>12692</v>
      </c>
      <c r="C170" s="117">
        <v>45706</v>
      </c>
      <c r="D170" s="21" t="s">
        <v>1099</v>
      </c>
      <c r="E170" s="21">
        <v>3679.08</v>
      </c>
    </row>
    <row r="171" spans="1:8" x14ac:dyDescent="0.2">
      <c r="A171" s="15" t="s">
        <v>1047</v>
      </c>
      <c r="B171" s="19">
        <v>2</v>
      </c>
      <c r="C171" s="117">
        <v>45706</v>
      </c>
      <c r="D171" s="21" t="s">
        <v>1101</v>
      </c>
      <c r="E171" s="21">
        <v>558662.69999999995</v>
      </c>
    </row>
    <row r="172" spans="1:8" x14ac:dyDescent="0.2">
      <c r="A172" s="15" t="s">
        <v>931</v>
      </c>
      <c r="B172" s="19">
        <v>10</v>
      </c>
      <c r="C172" s="117">
        <v>45706</v>
      </c>
      <c r="D172" s="21" t="s">
        <v>1102</v>
      </c>
      <c r="E172" s="21">
        <v>73835.649999999994</v>
      </c>
    </row>
    <row r="173" spans="1:8" x14ac:dyDescent="0.2">
      <c r="A173" s="15" t="s">
        <v>694</v>
      </c>
      <c r="B173" s="19">
        <v>12781</v>
      </c>
      <c r="C173" s="117">
        <v>45706</v>
      </c>
      <c r="D173" s="21" t="s">
        <v>1103</v>
      </c>
      <c r="E173" s="21">
        <v>919.77</v>
      </c>
    </row>
    <row r="175" spans="1:8" x14ac:dyDescent="0.2">
      <c r="A175" s="15" t="s">
        <v>846</v>
      </c>
      <c r="B175" s="17">
        <v>134602</v>
      </c>
      <c r="C175" s="117">
        <v>45706</v>
      </c>
      <c r="D175" s="21" t="s">
        <v>1104</v>
      </c>
      <c r="E175" s="21">
        <v>248.73</v>
      </c>
    </row>
    <row r="176" spans="1:8" x14ac:dyDescent="0.2">
      <c r="A176" s="15" t="s">
        <v>821</v>
      </c>
      <c r="B176" s="19">
        <v>8</v>
      </c>
      <c r="C176" s="117">
        <v>45706</v>
      </c>
      <c r="D176" s="21" t="s">
        <v>1106</v>
      </c>
      <c r="E176" s="279">
        <v>21622.93</v>
      </c>
    </row>
    <row r="177" spans="1:6" x14ac:dyDescent="0.2">
      <c r="A177" s="15" t="s">
        <v>821</v>
      </c>
      <c r="B177" s="19">
        <v>9</v>
      </c>
      <c r="C177" s="117">
        <v>45706</v>
      </c>
      <c r="D177" s="21" t="s">
        <v>1107</v>
      </c>
      <c r="E177" s="279">
        <v>38991.230000000003</v>
      </c>
    </row>
    <row r="178" spans="1:6" x14ac:dyDescent="0.2">
      <c r="A178" s="15" t="s">
        <v>821</v>
      </c>
      <c r="B178" s="19">
        <v>10</v>
      </c>
      <c r="C178" s="117">
        <v>45706</v>
      </c>
      <c r="D178" s="21" t="s">
        <v>1108</v>
      </c>
      <c r="E178" s="279">
        <v>25284.32</v>
      </c>
    </row>
    <row r="179" spans="1:6" x14ac:dyDescent="0.2">
      <c r="A179" s="220" t="s">
        <v>462</v>
      </c>
      <c r="B179" s="19" t="s">
        <v>1109</v>
      </c>
      <c r="C179" s="117">
        <v>45706</v>
      </c>
      <c r="D179" s="21" t="s">
        <v>1110</v>
      </c>
      <c r="E179" s="279">
        <v>3258.12</v>
      </c>
    </row>
    <row r="181" spans="1:6" x14ac:dyDescent="0.2">
      <c r="A181" s="15" t="s">
        <v>821</v>
      </c>
      <c r="B181" s="19">
        <v>11</v>
      </c>
      <c r="C181" s="117">
        <v>45708</v>
      </c>
      <c r="D181" s="21" t="s">
        <v>1111</v>
      </c>
      <c r="E181" s="279">
        <v>84367.4</v>
      </c>
    </row>
    <row r="183" spans="1:6" x14ac:dyDescent="0.2">
      <c r="A183" s="15" t="s">
        <v>177</v>
      </c>
      <c r="B183" s="17" t="s">
        <v>1113</v>
      </c>
      <c r="C183" s="264">
        <v>45712</v>
      </c>
      <c r="D183" s="265" t="s">
        <v>1114</v>
      </c>
      <c r="E183" s="266">
        <v>38654.93</v>
      </c>
      <c r="F183" s="265" t="s">
        <v>860</v>
      </c>
    </row>
    <row r="184" spans="1:6" x14ac:dyDescent="0.2">
      <c r="A184" s="15" t="s">
        <v>228</v>
      </c>
      <c r="B184" s="17">
        <v>25</v>
      </c>
      <c r="C184" s="264">
        <v>45712</v>
      </c>
      <c r="D184" s="265" t="s">
        <v>1115</v>
      </c>
      <c r="E184" s="266">
        <v>1303040.24</v>
      </c>
      <c r="F184" s="265" t="s">
        <v>860</v>
      </c>
    </row>
    <row r="185" spans="1:6" x14ac:dyDescent="0.2">
      <c r="A185" s="15" t="s">
        <v>1005</v>
      </c>
      <c r="B185" s="17" t="s">
        <v>1116</v>
      </c>
      <c r="C185" s="264">
        <v>45712</v>
      </c>
      <c r="D185" s="265" t="s">
        <v>1117</v>
      </c>
      <c r="E185" s="266">
        <v>687421.36</v>
      </c>
      <c r="F185" s="265" t="s">
        <v>891</v>
      </c>
    </row>
    <row r="186" spans="1:6" x14ac:dyDescent="0.2">
      <c r="A186" s="15" t="s">
        <v>1052</v>
      </c>
      <c r="B186" s="17" t="s">
        <v>1118</v>
      </c>
      <c r="C186" s="264">
        <v>45712</v>
      </c>
      <c r="D186" s="265" t="s">
        <v>1119</v>
      </c>
      <c r="E186" s="266">
        <v>1143023.55</v>
      </c>
      <c r="F186" s="265" t="s">
        <v>860</v>
      </c>
    </row>
    <row r="188" spans="1:6" x14ac:dyDescent="0.2">
      <c r="A188" s="15" t="s">
        <v>1120</v>
      </c>
      <c r="B188" s="17"/>
      <c r="C188" s="117">
        <v>45712</v>
      </c>
      <c r="D188" s="21" t="s">
        <v>1121</v>
      </c>
      <c r="E188" s="164">
        <v>-113300.79</v>
      </c>
    </row>
    <row r="189" spans="1:6" x14ac:dyDescent="0.2">
      <c r="A189" s="15" t="s">
        <v>1122</v>
      </c>
      <c r="B189" s="17"/>
      <c r="C189" s="117">
        <v>45712</v>
      </c>
      <c r="D189" s="21" t="s">
        <v>1121</v>
      </c>
      <c r="E189" s="164">
        <v>-56011.27</v>
      </c>
    </row>
    <row r="190" spans="1:6" x14ac:dyDescent="0.2">
      <c r="A190" s="15" t="s">
        <v>1123</v>
      </c>
      <c r="B190" s="17"/>
      <c r="C190" s="117">
        <v>45712</v>
      </c>
      <c r="D190" s="21" t="s">
        <v>1121</v>
      </c>
      <c r="E190" s="164">
        <v>-103155.38</v>
      </c>
    </row>
    <row r="192" spans="1:6" x14ac:dyDescent="0.2">
      <c r="A192" s="15" t="s">
        <v>1170</v>
      </c>
      <c r="B192" s="19">
        <v>2</v>
      </c>
      <c r="C192" s="117">
        <v>45728</v>
      </c>
      <c r="D192" s="21" t="s">
        <v>1171</v>
      </c>
      <c r="E192" s="279">
        <v>296970</v>
      </c>
      <c r="F192" s="265" t="s">
        <v>878</v>
      </c>
    </row>
    <row r="193" spans="1:8" x14ac:dyDescent="0.2">
      <c r="A193" s="15" t="s">
        <v>1170</v>
      </c>
      <c r="B193" s="19">
        <v>1</v>
      </c>
      <c r="C193" s="117">
        <v>45728</v>
      </c>
      <c r="D193" s="21" t="s">
        <v>1172</v>
      </c>
      <c r="E193" s="279">
        <v>95000</v>
      </c>
      <c r="F193" s="265" t="s">
        <v>878</v>
      </c>
    </row>
    <row r="194" spans="1:8" x14ac:dyDescent="0.2">
      <c r="A194" s="15" t="s">
        <v>390</v>
      </c>
      <c r="B194" s="19">
        <v>42785250145</v>
      </c>
      <c r="C194" s="117">
        <v>45728</v>
      </c>
      <c r="D194" s="21" t="s">
        <v>1173</v>
      </c>
      <c r="E194" s="21">
        <v>28585.88</v>
      </c>
      <c r="F194" s="265" t="s">
        <v>898</v>
      </c>
    </row>
    <row r="195" spans="1:8" x14ac:dyDescent="0.2">
      <c r="A195" s="15" t="s">
        <v>931</v>
      </c>
      <c r="B195" s="19">
        <v>9</v>
      </c>
      <c r="C195" s="117">
        <v>45728</v>
      </c>
      <c r="D195" s="21" t="s">
        <v>1175</v>
      </c>
      <c r="E195" s="21">
        <v>269911.32</v>
      </c>
      <c r="F195" s="265" t="s">
        <v>915</v>
      </c>
    </row>
    <row r="196" spans="1:8" x14ac:dyDescent="0.2">
      <c r="A196" s="15" t="s">
        <v>931</v>
      </c>
      <c r="B196" s="19">
        <v>11</v>
      </c>
      <c r="C196" s="117">
        <v>45728</v>
      </c>
      <c r="D196" s="21" t="s">
        <v>1176</v>
      </c>
      <c r="E196" s="21">
        <v>8087.54</v>
      </c>
      <c r="F196" s="265" t="s">
        <v>915</v>
      </c>
    </row>
    <row r="197" spans="1:8" x14ac:dyDescent="0.2">
      <c r="A197" s="15" t="s">
        <v>1000</v>
      </c>
      <c r="B197" s="19">
        <v>2</v>
      </c>
      <c r="C197" s="117">
        <v>45728</v>
      </c>
      <c r="D197" s="21" t="s">
        <v>1177</v>
      </c>
      <c r="E197" s="21">
        <v>426739.68</v>
      </c>
      <c r="F197" s="265" t="s">
        <v>879</v>
      </c>
    </row>
    <row r="198" spans="1:8" x14ac:dyDescent="0.2">
      <c r="A198" s="15" t="s">
        <v>1141</v>
      </c>
      <c r="B198" s="17" t="s">
        <v>1142</v>
      </c>
      <c r="C198" s="264">
        <v>45728</v>
      </c>
      <c r="D198" s="265" t="s">
        <v>1143</v>
      </c>
      <c r="E198" s="266">
        <v>58400</v>
      </c>
      <c r="F198" s="265" t="s">
        <v>860</v>
      </c>
      <c r="G198" s="266" t="s">
        <v>1165</v>
      </c>
    </row>
    <row r="199" spans="1:8" x14ac:dyDescent="0.2">
      <c r="A199" s="15" t="s">
        <v>1134</v>
      </c>
      <c r="B199" s="17" t="s">
        <v>1140</v>
      </c>
      <c r="C199" s="264">
        <v>45728</v>
      </c>
      <c r="D199" s="265" t="s">
        <v>1136</v>
      </c>
      <c r="E199" s="266">
        <v>1674087.19</v>
      </c>
      <c r="F199" s="265" t="s">
        <v>891</v>
      </c>
      <c r="G199" s="266" t="s">
        <v>1166</v>
      </c>
    </row>
    <row r="200" spans="1:8" x14ac:dyDescent="0.2">
      <c r="A200" s="15" t="s">
        <v>1150</v>
      </c>
      <c r="B200" s="17" t="s">
        <v>1156</v>
      </c>
      <c r="C200" s="264">
        <v>45728</v>
      </c>
      <c r="D200" s="265" t="s">
        <v>1151</v>
      </c>
      <c r="E200" s="266">
        <v>1106443.02</v>
      </c>
      <c r="F200" s="265" t="s">
        <v>860</v>
      </c>
      <c r="G200" s="266" t="s">
        <v>1165</v>
      </c>
    </row>
    <row r="201" spans="1:8" x14ac:dyDescent="0.2">
      <c r="A201" s="15" t="s">
        <v>1158</v>
      </c>
      <c r="B201" s="17">
        <v>22</v>
      </c>
      <c r="C201" s="264">
        <v>45728</v>
      </c>
      <c r="D201" s="265" t="s">
        <v>1159</v>
      </c>
      <c r="E201" s="266">
        <v>178820.41</v>
      </c>
      <c r="F201" s="265" t="s">
        <v>860</v>
      </c>
      <c r="G201" s="266" t="s">
        <v>1164</v>
      </c>
    </row>
    <row r="202" spans="1:8" x14ac:dyDescent="0.2">
      <c r="A202" s="15" t="s">
        <v>1052</v>
      </c>
      <c r="B202" s="17" t="s">
        <v>1157</v>
      </c>
      <c r="C202" s="264">
        <v>45728</v>
      </c>
      <c r="D202" s="265" t="s">
        <v>1152</v>
      </c>
      <c r="E202" s="266">
        <v>100980</v>
      </c>
      <c r="F202" s="265" t="s">
        <v>860</v>
      </c>
      <c r="G202" s="266" t="s">
        <v>1165</v>
      </c>
    </row>
    <row r="203" spans="1:8" x14ac:dyDescent="0.2">
      <c r="A203" s="15" t="s">
        <v>1158</v>
      </c>
      <c r="B203" s="17">
        <v>23</v>
      </c>
      <c r="C203" s="264">
        <v>45728</v>
      </c>
      <c r="D203" s="265" t="s">
        <v>1160</v>
      </c>
      <c r="E203" s="266">
        <v>742824.77</v>
      </c>
      <c r="F203" s="265" t="s">
        <v>860</v>
      </c>
      <c r="G203" s="266" t="s">
        <v>1164</v>
      </c>
    </row>
    <row r="204" spans="1:8" x14ac:dyDescent="0.2">
      <c r="A204" s="15" t="s">
        <v>493</v>
      </c>
      <c r="B204" s="17">
        <v>14</v>
      </c>
      <c r="C204" s="264">
        <v>45728</v>
      </c>
      <c r="D204" s="265" t="s">
        <v>1137</v>
      </c>
      <c r="E204" s="266">
        <v>99188.23</v>
      </c>
      <c r="F204" s="265" t="s">
        <v>891</v>
      </c>
      <c r="G204" s="266" t="s">
        <v>1166</v>
      </c>
    </row>
    <row r="205" spans="1:8" x14ac:dyDescent="0.2">
      <c r="A205" s="15" t="s">
        <v>1161</v>
      </c>
      <c r="B205" s="17" t="s">
        <v>1163</v>
      </c>
      <c r="C205" s="264">
        <v>45728</v>
      </c>
      <c r="D205" s="265" t="s">
        <v>1162</v>
      </c>
      <c r="E205" s="266">
        <v>7523.35</v>
      </c>
      <c r="F205" s="265" t="s">
        <v>860</v>
      </c>
      <c r="G205" s="266" t="s">
        <v>1164</v>
      </c>
    </row>
    <row r="206" spans="1:8" x14ac:dyDescent="0.2">
      <c r="A206" s="15" t="s">
        <v>1132</v>
      </c>
      <c r="B206" s="17" t="s">
        <v>1138</v>
      </c>
      <c r="C206" s="264">
        <v>45728</v>
      </c>
      <c r="D206" s="265" t="s">
        <v>1133</v>
      </c>
      <c r="E206" s="266">
        <v>39640.519999999997</v>
      </c>
      <c r="F206" s="265" t="s">
        <v>891</v>
      </c>
      <c r="G206" s="266" t="s">
        <v>1166</v>
      </c>
    </row>
    <row r="207" spans="1:8" x14ac:dyDescent="0.2">
      <c r="A207" s="15" t="s">
        <v>1052</v>
      </c>
      <c r="B207" s="17" t="s">
        <v>1153</v>
      </c>
      <c r="C207" s="264">
        <v>45728</v>
      </c>
      <c r="D207" s="265" t="s">
        <v>1144</v>
      </c>
      <c r="E207" s="266">
        <v>97486</v>
      </c>
      <c r="F207" s="265" t="s">
        <v>860</v>
      </c>
      <c r="G207" s="266" t="s">
        <v>1165</v>
      </c>
    </row>
    <row r="208" spans="1:8" x14ac:dyDescent="0.2">
      <c r="A208" s="15" t="s">
        <v>1134</v>
      </c>
      <c r="B208" s="17" t="s">
        <v>1139</v>
      </c>
      <c r="C208" s="264">
        <v>45728</v>
      </c>
      <c r="D208" s="265" t="s">
        <v>1135</v>
      </c>
      <c r="E208" s="266">
        <v>1231233.25</v>
      </c>
      <c r="F208" s="265" t="s">
        <v>891</v>
      </c>
      <c r="G208" s="266" t="s">
        <v>1166</v>
      </c>
      <c r="H208" s="284">
        <f>SUM(E198:E208)</f>
        <v>5336626.74</v>
      </c>
    </row>
    <row r="209" spans="1:8" x14ac:dyDescent="0.2">
      <c r="A209" s="15" t="s">
        <v>684</v>
      </c>
      <c r="B209" s="17">
        <v>1235</v>
      </c>
      <c r="C209" s="117">
        <v>45728</v>
      </c>
      <c r="D209" s="21" t="s">
        <v>1178</v>
      </c>
      <c r="E209" s="164">
        <v>17750</v>
      </c>
      <c r="F209" s="265" t="s">
        <v>859</v>
      </c>
    </row>
    <row r="210" spans="1:8" x14ac:dyDescent="0.2">
      <c r="A210" s="15" t="s">
        <v>821</v>
      </c>
      <c r="B210" s="19">
        <v>12</v>
      </c>
      <c r="C210" s="117">
        <v>45728</v>
      </c>
      <c r="D210" s="21" t="s">
        <v>1178</v>
      </c>
      <c r="E210" s="279">
        <v>43781.95</v>
      </c>
      <c r="F210" s="265" t="s">
        <v>859</v>
      </c>
    </row>
    <row r="211" spans="1:8" x14ac:dyDescent="0.2">
      <c r="A211" s="15" t="s">
        <v>790</v>
      </c>
      <c r="B211" s="167" t="s">
        <v>1184</v>
      </c>
      <c r="C211" s="280">
        <v>45730</v>
      </c>
      <c r="D211" s="168" t="s">
        <v>1186</v>
      </c>
      <c r="E211" s="168">
        <v>13177.95</v>
      </c>
      <c r="F211" s="265" t="s">
        <v>905</v>
      </c>
    </row>
    <row r="212" spans="1:8" x14ac:dyDescent="0.2">
      <c r="A212" s="119" t="s">
        <v>1145</v>
      </c>
      <c r="B212" s="222" t="s">
        <v>1154</v>
      </c>
      <c r="C212" s="285">
        <v>45728</v>
      </c>
      <c r="D212" s="287" t="s">
        <v>1148</v>
      </c>
      <c r="E212" s="286">
        <v>4800</v>
      </c>
      <c r="F212" s="287" t="s">
        <v>860</v>
      </c>
      <c r="G212" s="286" t="s">
        <v>1165</v>
      </c>
    </row>
    <row r="213" spans="1:8" x14ac:dyDescent="0.2">
      <c r="A213" s="119" t="s">
        <v>1145</v>
      </c>
      <c r="B213" s="222" t="s">
        <v>1155</v>
      </c>
      <c r="C213" s="285">
        <v>45728</v>
      </c>
      <c r="D213" s="287" t="s">
        <v>1149</v>
      </c>
      <c r="E213" s="286">
        <v>2975</v>
      </c>
      <c r="F213" s="287" t="s">
        <v>860</v>
      </c>
      <c r="G213" s="286" t="s">
        <v>1165</v>
      </c>
    </row>
    <row r="214" spans="1:8" x14ac:dyDescent="0.2">
      <c r="A214" s="119" t="s">
        <v>1145</v>
      </c>
      <c r="B214" s="222">
        <v>463549</v>
      </c>
      <c r="C214" s="285">
        <v>45728</v>
      </c>
      <c r="D214" s="287" t="s">
        <v>1146</v>
      </c>
      <c r="E214" s="286">
        <v>1166.6400000000001</v>
      </c>
      <c r="F214" s="287" t="s">
        <v>860</v>
      </c>
      <c r="G214" s="286" t="s">
        <v>1165</v>
      </c>
    </row>
    <row r="215" spans="1:8" x14ac:dyDescent="0.2">
      <c r="A215" s="119" t="s">
        <v>1145</v>
      </c>
      <c r="B215" s="222">
        <v>468432</v>
      </c>
      <c r="C215" s="285">
        <v>45728</v>
      </c>
      <c r="D215" s="287" t="s">
        <v>1147</v>
      </c>
      <c r="E215" s="286">
        <v>1648.46</v>
      </c>
      <c r="F215" s="287" t="s">
        <v>860</v>
      </c>
      <c r="G215" s="286" t="s">
        <v>1165</v>
      </c>
      <c r="H215" s="284">
        <f>SUM(E212:E215)</f>
        <v>10590.099999999999</v>
      </c>
    </row>
    <row r="216" spans="1:8" x14ac:dyDescent="0.2">
      <c r="A216" s="15"/>
      <c r="B216" s="17"/>
      <c r="H216" s="284"/>
    </row>
    <row r="217" spans="1:8" x14ac:dyDescent="0.2">
      <c r="A217" s="15" t="s">
        <v>1208</v>
      </c>
      <c r="B217" s="19" t="s">
        <v>1209</v>
      </c>
      <c r="C217" s="117">
        <v>45763</v>
      </c>
      <c r="D217" s="21" t="s">
        <v>1227</v>
      </c>
      <c r="E217" s="21">
        <v>105202.11</v>
      </c>
      <c r="F217" s="265" t="s">
        <v>1206</v>
      </c>
      <c r="G217" s="266" t="s">
        <v>1164</v>
      </c>
    </row>
    <row r="218" spans="1:8" x14ac:dyDescent="0.2">
      <c r="A218" s="15" t="s">
        <v>390</v>
      </c>
      <c r="B218" s="19">
        <v>42785250483</v>
      </c>
      <c r="C218" s="117">
        <v>45763</v>
      </c>
      <c r="D218" s="21" t="s">
        <v>1210</v>
      </c>
      <c r="E218" s="21">
        <v>45424</v>
      </c>
      <c r="F218" s="265" t="s">
        <v>898</v>
      </c>
      <c r="G218" s="266" t="s">
        <v>1164</v>
      </c>
    </row>
    <row r="219" spans="1:8" x14ac:dyDescent="0.2">
      <c r="A219" s="15" t="s">
        <v>1211</v>
      </c>
      <c r="B219" s="17"/>
      <c r="C219" s="117">
        <v>45763</v>
      </c>
      <c r="D219" s="21" t="s">
        <v>1212</v>
      </c>
      <c r="E219" s="164">
        <v>81200</v>
      </c>
      <c r="F219" s="265" t="s">
        <v>859</v>
      </c>
      <c r="G219" s="266" t="s">
        <v>1164</v>
      </c>
    </row>
    <row r="220" spans="1:8" x14ac:dyDescent="0.2">
      <c r="A220" s="15" t="s">
        <v>1214</v>
      </c>
      <c r="B220" s="17"/>
      <c r="C220" s="117">
        <v>45763</v>
      </c>
      <c r="D220" s="21" t="s">
        <v>1213</v>
      </c>
      <c r="E220" s="164">
        <v>100000</v>
      </c>
      <c r="F220" s="265" t="s">
        <v>859</v>
      </c>
      <c r="G220" s="266" t="s">
        <v>1164</v>
      </c>
    </row>
    <row r="221" spans="1:8" x14ac:dyDescent="0.2">
      <c r="A221" s="15" t="s">
        <v>1170</v>
      </c>
      <c r="B221" s="19" t="s">
        <v>1217</v>
      </c>
      <c r="C221" s="117">
        <v>45763</v>
      </c>
      <c r="D221" s="21" t="s">
        <v>1216</v>
      </c>
      <c r="E221" s="241">
        <v>84340</v>
      </c>
      <c r="F221" s="265" t="s">
        <v>878</v>
      </c>
      <c r="G221" s="266" t="s">
        <v>1164</v>
      </c>
    </row>
    <row r="222" spans="1:8" x14ac:dyDescent="0.2">
      <c r="A222" s="265" t="s">
        <v>746</v>
      </c>
      <c r="B222" s="269" t="s">
        <v>1202</v>
      </c>
      <c r="C222" s="264">
        <v>45763</v>
      </c>
      <c r="D222" s="265" t="s">
        <v>1191</v>
      </c>
      <c r="E222" s="266">
        <v>15493.33</v>
      </c>
      <c r="F222" s="265" t="s">
        <v>891</v>
      </c>
      <c r="G222" s="266" t="s">
        <v>1166</v>
      </c>
    </row>
    <row r="223" spans="1:8" x14ac:dyDescent="0.2">
      <c r="A223" s="265" t="s">
        <v>746</v>
      </c>
      <c r="B223" s="269" t="s">
        <v>1203</v>
      </c>
      <c r="C223" s="264">
        <v>45763</v>
      </c>
      <c r="D223" s="265" t="s">
        <v>1192</v>
      </c>
      <c r="E223" s="266">
        <v>10044.07</v>
      </c>
      <c r="F223" s="265" t="s">
        <v>891</v>
      </c>
      <c r="G223" s="266" t="s">
        <v>1166</v>
      </c>
    </row>
    <row r="224" spans="1:8" x14ac:dyDescent="0.2">
      <c r="A224" s="265" t="s">
        <v>1193</v>
      </c>
      <c r="B224" s="269" t="s">
        <v>1204</v>
      </c>
      <c r="C224" s="264">
        <v>45763</v>
      </c>
      <c r="D224" s="265" t="s">
        <v>1194</v>
      </c>
      <c r="E224" s="266">
        <v>821543.3</v>
      </c>
      <c r="F224" s="265" t="s">
        <v>891</v>
      </c>
      <c r="G224" s="266" t="s">
        <v>1166</v>
      </c>
    </row>
    <row r="225" spans="1:7" x14ac:dyDescent="0.2">
      <c r="A225" s="265" t="s">
        <v>1150</v>
      </c>
      <c r="B225" s="267">
        <v>181000072</v>
      </c>
      <c r="C225" s="264">
        <v>45763</v>
      </c>
      <c r="D225" s="265" t="s">
        <v>1195</v>
      </c>
      <c r="E225" s="266">
        <v>1482919.86</v>
      </c>
      <c r="F225" s="265" t="s">
        <v>860</v>
      </c>
      <c r="G225" s="266" t="s">
        <v>1165</v>
      </c>
    </row>
    <row r="226" spans="1:7" x14ac:dyDescent="0.2">
      <c r="A226" s="265" t="s">
        <v>1150</v>
      </c>
      <c r="B226" s="269" t="s">
        <v>1205</v>
      </c>
      <c r="C226" s="264">
        <v>45763</v>
      </c>
      <c r="D226" s="265" t="s">
        <v>1196</v>
      </c>
      <c r="E226" s="266">
        <v>46291.3</v>
      </c>
      <c r="F226" s="265" t="s">
        <v>860</v>
      </c>
      <c r="G226" s="266" t="s">
        <v>1164</v>
      </c>
    </row>
    <row r="227" spans="1:7" x14ac:dyDescent="0.2">
      <c r="A227" s="265" t="s">
        <v>1197</v>
      </c>
      <c r="B227" s="267">
        <v>2346001</v>
      </c>
      <c r="C227" s="264">
        <v>45763</v>
      </c>
      <c r="D227" s="265" t="s">
        <v>1198</v>
      </c>
      <c r="E227" s="266">
        <v>3213</v>
      </c>
      <c r="F227" s="265" t="s">
        <v>860</v>
      </c>
      <c r="G227" s="266" t="s">
        <v>1164</v>
      </c>
    </row>
    <row r="228" spans="1:7" x14ac:dyDescent="0.2">
      <c r="A228" s="265" t="s">
        <v>1197</v>
      </c>
      <c r="B228" s="267">
        <v>2341001</v>
      </c>
      <c r="C228" s="264">
        <v>45763</v>
      </c>
      <c r="D228" s="265" t="s">
        <v>1199</v>
      </c>
      <c r="E228" s="266">
        <v>4800</v>
      </c>
      <c r="F228" s="265" t="s">
        <v>860</v>
      </c>
      <c r="G228" s="266" t="s">
        <v>1164</v>
      </c>
    </row>
    <row r="229" spans="1:7" x14ac:dyDescent="0.2">
      <c r="A229" s="265" t="s">
        <v>1197</v>
      </c>
      <c r="B229" s="267">
        <v>2344001</v>
      </c>
      <c r="C229" s="264">
        <v>45763</v>
      </c>
      <c r="D229" s="265" t="s">
        <v>1200</v>
      </c>
      <c r="E229" s="266">
        <v>11304</v>
      </c>
      <c r="F229" s="265" t="s">
        <v>860</v>
      </c>
      <c r="G229" s="266" t="s">
        <v>1164</v>
      </c>
    </row>
    <row r="230" spans="1:7" x14ac:dyDescent="0.2">
      <c r="A230" s="265" t="s">
        <v>1197</v>
      </c>
      <c r="B230" s="267">
        <v>2345001</v>
      </c>
      <c r="C230" s="264">
        <v>45763</v>
      </c>
      <c r="D230" s="265" t="s">
        <v>1201</v>
      </c>
      <c r="E230" s="266">
        <v>1668</v>
      </c>
      <c r="F230" s="265" t="s">
        <v>860</v>
      </c>
      <c r="G230" s="266" t="s">
        <v>1164</v>
      </c>
    </row>
    <row r="231" spans="1:7" x14ac:dyDescent="0.2">
      <c r="A231" s="265" t="s">
        <v>1150</v>
      </c>
      <c r="B231" s="269" t="s">
        <v>1219</v>
      </c>
      <c r="C231" s="264">
        <v>45763</v>
      </c>
      <c r="D231" s="265" t="s">
        <v>1218</v>
      </c>
      <c r="E231" s="266">
        <v>640393.39</v>
      </c>
      <c r="F231" s="265" t="s">
        <v>860</v>
      </c>
      <c r="G231" s="266" t="s">
        <v>1164</v>
      </c>
    </row>
    <row r="232" spans="1:7" x14ac:dyDescent="0.2">
      <c r="A232" s="15" t="s">
        <v>931</v>
      </c>
      <c r="B232" s="19">
        <v>12</v>
      </c>
      <c r="C232" s="117">
        <v>45763</v>
      </c>
      <c r="D232" s="21" t="s">
        <v>1221</v>
      </c>
      <c r="E232" s="21">
        <v>55733.43</v>
      </c>
      <c r="F232" s="265" t="s">
        <v>915</v>
      </c>
      <c r="G232" s="266" t="s">
        <v>1164</v>
      </c>
    </row>
    <row r="233" spans="1:7" x14ac:dyDescent="0.2">
      <c r="A233" s="15" t="s">
        <v>406</v>
      </c>
      <c r="B233" s="19">
        <v>315062345</v>
      </c>
      <c r="C233" s="117">
        <v>45763</v>
      </c>
      <c r="D233" s="21" t="s">
        <v>1222</v>
      </c>
      <c r="E233" s="21">
        <v>1667962</v>
      </c>
      <c r="F233" s="265" t="s">
        <v>898</v>
      </c>
      <c r="G233" s="266" t="s">
        <v>1164</v>
      </c>
    </row>
    <row r="234" spans="1:7" x14ac:dyDescent="0.2">
      <c r="A234" s="15" t="s">
        <v>680</v>
      </c>
      <c r="B234" s="17" t="s">
        <v>1223</v>
      </c>
      <c r="C234" s="117">
        <v>45764</v>
      </c>
      <c r="D234" s="21" t="s">
        <v>1224</v>
      </c>
      <c r="E234" s="164">
        <v>53865</v>
      </c>
      <c r="F234" s="265" t="s">
        <v>859</v>
      </c>
      <c r="G234" s="266" t="s">
        <v>1225</v>
      </c>
    </row>
    <row r="235" spans="1:7" x14ac:dyDescent="0.2">
      <c r="A235" s="15" t="s">
        <v>821</v>
      </c>
      <c r="B235" s="19">
        <v>13</v>
      </c>
      <c r="C235" s="117">
        <v>45764</v>
      </c>
      <c r="D235" s="21" t="s">
        <v>1224</v>
      </c>
      <c r="E235" s="241">
        <v>111895.28</v>
      </c>
      <c r="F235" s="265" t="s">
        <v>859</v>
      </c>
      <c r="G235" s="266" t="s">
        <v>1310</v>
      </c>
    </row>
    <row r="236" spans="1:7" x14ac:dyDescent="0.2">
      <c r="A236" s="15" t="s">
        <v>1208</v>
      </c>
      <c r="B236" s="19" t="s">
        <v>1226</v>
      </c>
      <c r="C236" s="117">
        <v>45765</v>
      </c>
      <c r="D236" s="21" t="s">
        <v>1228</v>
      </c>
      <c r="E236" s="21">
        <v>247390.99</v>
      </c>
      <c r="F236" s="265" t="s">
        <v>1206</v>
      </c>
      <c r="G236" s="266" t="s">
        <v>1164</v>
      </c>
    </row>
    <row r="237" spans="1:7" x14ac:dyDescent="0.2">
      <c r="A237" s="15" t="s">
        <v>1047</v>
      </c>
      <c r="B237" s="19">
        <v>4</v>
      </c>
      <c r="C237" s="238">
        <v>45796</v>
      </c>
      <c r="D237" s="21" t="s">
        <v>1262</v>
      </c>
      <c r="E237" s="21">
        <v>558182</v>
      </c>
      <c r="F237" s="265" t="s">
        <v>915</v>
      </c>
      <c r="G237" s="266" t="s">
        <v>1264</v>
      </c>
    </row>
    <row r="238" spans="1:7" x14ac:dyDescent="0.2">
      <c r="A238" s="15" t="s">
        <v>1047</v>
      </c>
      <c r="B238" s="19">
        <v>3</v>
      </c>
      <c r="C238" s="238">
        <v>45796</v>
      </c>
      <c r="D238" s="21" t="s">
        <v>1263</v>
      </c>
      <c r="E238" s="21">
        <v>553204</v>
      </c>
      <c r="F238" s="265" t="s">
        <v>915</v>
      </c>
      <c r="G238" s="266" t="s">
        <v>1264</v>
      </c>
    </row>
    <row r="239" spans="1:7" x14ac:dyDescent="0.2">
      <c r="A239" s="232" t="s">
        <v>746</v>
      </c>
      <c r="B239" s="235" t="s">
        <v>1255</v>
      </c>
      <c r="C239" s="238">
        <v>45796</v>
      </c>
      <c r="D239" s="232" t="s">
        <v>1244</v>
      </c>
      <c r="E239" s="234">
        <v>16458.29</v>
      </c>
      <c r="F239" s="232" t="s">
        <v>891</v>
      </c>
      <c r="G239" s="265" t="s">
        <v>1166</v>
      </c>
    </row>
    <row r="240" spans="1:7" x14ac:dyDescent="0.2">
      <c r="A240" s="232" t="s">
        <v>1193</v>
      </c>
      <c r="B240" s="235" t="s">
        <v>1256</v>
      </c>
      <c r="C240" s="238">
        <v>45796</v>
      </c>
      <c r="D240" s="232" t="s">
        <v>1245</v>
      </c>
      <c r="E240" s="234">
        <v>692273.47</v>
      </c>
      <c r="F240" s="232" t="s">
        <v>891</v>
      </c>
      <c r="G240" s="265" t="s">
        <v>1166</v>
      </c>
    </row>
    <row r="241" spans="1:7" x14ac:dyDescent="0.2">
      <c r="A241" s="232" t="s">
        <v>1197</v>
      </c>
      <c r="B241" s="272">
        <v>2341004</v>
      </c>
      <c r="C241" s="238">
        <v>45796</v>
      </c>
      <c r="D241" s="232" t="s">
        <v>1251</v>
      </c>
      <c r="E241" s="234">
        <v>34537.589999999997</v>
      </c>
      <c r="F241" s="265" t="s">
        <v>860</v>
      </c>
      <c r="G241" s="266" t="s">
        <v>1164</v>
      </c>
    </row>
    <row r="242" spans="1:7" x14ac:dyDescent="0.2">
      <c r="A242" s="232" t="s">
        <v>1197</v>
      </c>
      <c r="B242" s="272">
        <v>2346002</v>
      </c>
      <c r="C242" s="238">
        <v>45796</v>
      </c>
      <c r="D242" s="232" t="s">
        <v>1252</v>
      </c>
      <c r="E242" s="234">
        <v>4905</v>
      </c>
      <c r="F242" s="265" t="s">
        <v>860</v>
      </c>
      <c r="G242" s="266" t="s">
        <v>1164</v>
      </c>
    </row>
    <row r="243" spans="1:7" x14ac:dyDescent="0.2">
      <c r="A243" s="232" t="s">
        <v>816</v>
      </c>
      <c r="B243" s="236" t="s">
        <v>1261</v>
      </c>
      <c r="C243" s="238">
        <v>45796</v>
      </c>
      <c r="D243" s="232" t="s">
        <v>1250</v>
      </c>
      <c r="E243" s="234">
        <v>25960.5</v>
      </c>
      <c r="F243" s="265" t="s">
        <v>860</v>
      </c>
      <c r="G243" s="266" t="s">
        <v>1164</v>
      </c>
    </row>
    <row r="244" spans="1:7" x14ac:dyDescent="0.2">
      <c r="A244" s="232" t="s">
        <v>1273</v>
      </c>
      <c r="B244" s="236" t="s">
        <v>1258</v>
      </c>
      <c r="C244" s="238">
        <v>45796</v>
      </c>
      <c r="D244" s="232" t="s">
        <v>1247</v>
      </c>
      <c r="E244" s="234">
        <v>17982.5</v>
      </c>
      <c r="F244" s="265" t="s">
        <v>860</v>
      </c>
      <c r="G244" s="266" t="s">
        <v>1165</v>
      </c>
    </row>
    <row r="245" spans="1:7" x14ac:dyDescent="0.2">
      <c r="A245" s="232" t="s">
        <v>1052</v>
      </c>
      <c r="B245" s="236" t="s">
        <v>1259</v>
      </c>
      <c r="C245" s="238">
        <v>45796</v>
      </c>
      <c r="D245" s="232" t="s">
        <v>1248</v>
      </c>
      <c r="E245" s="234">
        <v>6301</v>
      </c>
      <c r="F245" s="265" t="s">
        <v>860</v>
      </c>
      <c r="G245" s="266" t="s">
        <v>1165</v>
      </c>
    </row>
    <row r="246" spans="1:7" x14ac:dyDescent="0.2">
      <c r="A246" s="232" t="s">
        <v>1052</v>
      </c>
      <c r="B246" s="236" t="s">
        <v>1260</v>
      </c>
      <c r="C246" s="238">
        <v>45796</v>
      </c>
      <c r="D246" s="232" t="s">
        <v>1249</v>
      </c>
      <c r="E246" s="234">
        <v>136613</v>
      </c>
      <c r="F246" s="265" t="s">
        <v>860</v>
      </c>
      <c r="G246" s="266" t="s">
        <v>1165</v>
      </c>
    </row>
    <row r="247" spans="1:7" x14ac:dyDescent="0.2">
      <c r="A247" s="232" t="s">
        <v>1197</v>
      </c>
      <c r="B247" s="272">
        <v>2341002</v>
      </c>
      <c r="C247" s="238">
        <v>45796</v>
      </c>
      <c r="D247" s="232" t="s">
        <v>1253</v>
      </c>
      <c r="E247" s="234">
        <v>33015</v>
      </c>
      <c r="F247" s="265" t="s">
        <v>860</v>
      </c>
      <c r="G247" s="266" t="s">
        <v>1164</v>
      </c>
    </row>
    <row r="248" spans="1:7" x14ac:dyDescent="0.2">
      <c r="A248" s="232" t="s">
        <v>1197</v>
      </c>
      <c r="B248" s="272">
        <v>2341003</v>
      </c>
      <c r="C248" s="238">
        <v>45796</v>
      </c>
      <c r="D248" s="232" t="s">
        <v>1254</v>
      </c>
      <c r="E248" s="234">
        <v>89230.42</v>
      </c>
      <c r="F248" s="265" t="s">
        <v>860</v>
      </c>
      <c r="G248" s="266" t="s">
        <v>1164</v>
      </c>
    </row>
    <row r="249" spans="1:7" x14ac:dyDescent="0.2">
      <c r="A249" s="232" t="s">
        <v>746</v>
      </c>
      <c r="B249" s="235" t="s">
        <v>1257</v>
      </c>
      <c r="C249" s="238">
        <v>45796</v>
      </c>
      <c r="D249" s="232" t="s">
        <v>1246</v>
      </c>
      <c r="E249" s="234">
        <v>22446.76</v>
      </c>
      <c r="F249" s="232" t="s">
        <v>891</v>
      </c>
      <c r="G249" s="265" t="s">
        <v>1166</v>
      </c>
    </row>
    <row r="250" spans="1:7" x14ac:dyDescent="0.2">
      <c r="A250" s="297" t="s">
        <v>816</v>
      </c>
      <c r="B250" s="298" t="s">
        <v>1261</v>
      </c>
      <c r="C250" s="299">
        <v>45796</v>
      </c>
      <c r="D250" s="297" t="s">
        <v>1268</v>
      </c>
      <c r="E250" s="296">
        <v>111253.5625</v>
      </c>
      <c r="F250" s="265" t="s">
        <v>891</v>
      </c>
      <c r="G250" s="266" t="s">
        <v>1166</v>
      </c>
    </row>
    <row r="251" spans="1:7" x14ac:dyDescent="0.2">
      <c r="A251" s="297" t="s">
        <v>816</v>
      </c>
      <c r="B251" s="298" t="s">
        <v>1261</v>
      </c>
      <c r="C251" s="299">
        <v>45796</v>
      </c>
      <c r="D251" s="297" t="s">
        <v>1269</v>
      </c>
      <c r="E251" s="296">
        <v>22034.375</v>
      </c>
      <c r="F251" s="265" t="s">
        <v>860</v>
      </c>
      <c r="G251" s="266" t="s">
        <v>1165</v>
      </c>
    </row>
    <row r="252" spans="1:7" x14ac:dyDescent="0.2">
      <c r="A252" s="297" t="s">
        <v>816</v>
      </c>
      <c r="B252" s="298" t="s">
        <v>1261</v>
      </c>
      <c r="C252" s="299">
        <v>45796</v>
      </c>
      <c r="D252" s="297" t="s">
        <v>1270</v>
      </c>
      <c r="E252" s="296">
        <v>60414.25</v>
      </c>
      <c r="F252" s="265" t="s">
        <v>860</v>
      </c>
      <c r="G252" s="266" t="s">
        <v>1164</v>
      </c>
    </row>
    <row r="253" spans="1:7" x14ac:dyDescent="0.2">
      <c r="A253" s="297" t="s">
        <v>816</v>
      </c>
      <c r="B253" s="298" t="s">
        <v>1261</v>
      </c>
      <c r="C253" s="299">
        <v>45796</v>
      </c>
      <c r="D253" s="297" t="s">
        <v>1271</v>
      </c>
      <c r="E253" s="296">
        <v>1282</v>
      </c>
      <c r="F253" s="265" t="s">
        <v>860</v>
      </c>
      <c r="G253" s="266" t="s">
        <v>1164</v>
      </c>
    </row>
    <row r="254" spans="1:7" x14ac:dyDescent="0.2">
      <c r="A254" s="297" t="s">
        <v>816</v>
      </c>
      <c r="B254" s="298" t="s">
        <v>1261</v>
      </c>
      <c r="C254" s="299">
        <v>45796</v>
      </c>
      <c r="D254" s="297" t="s">
        <v>1272</v>
      </c>
      <c r="E254" s="296">
        <v>320.5</v>
      </c>
      <c r="F254" s="265" t="s">
        <v>860</v>
      </c>
      <c r="G254" s="266" t="s">
        <v>1164</v>
      </c>
    </row>
    <row r="255" spans="1:7" x14ac:dyDescent="0.2">
      <c r="A255" s="15" t="s">
        <v>1208</v>
      </c>
      <c r="B255" s="19" t="s">
        <v>1281</v>
      </c>
      <c r="C255" s="117">
        <v>45799</v>
      </c>
      <c r="D255" s="21" t="s">
        <v>1282</v>
      </c>
      <c r="E255" s="21">
        <v>133820.93</v>
      </c>
      <c r="F255" s="265" t="s">
        <v>1206</v>
      </c>
      <c r="G255" s="266" t="s">
        <v>1164</v>
      </c>
    </row>
    <row r="256" spans="1:7" x14ac:dyDescent="0.2">
      <c r="A256" s="15" t="s">
        <v>821</v>
      </c>
      <c r="B256" s="19">
        <v>14</v>
      </c>
      <c r="C256" s="117"/>
      <c r="D256" s="21" t="s">
        <v>1307</v>
      </c>
      <c r="E256" s="241">
        <v>43500.17</v>
      </c>
      <c r="F256" s="265" t="s">
        <v>859</v>
      </c>
      <c r="G256" s="266" t="s">
        <v>1164</v>
      </c>
    </row>
    <row r="257" spans="1:7" x14ac:dyDescent="0.2">
      <c r="A257" s="15" t="s">
        <v>427</v>
      </c>
      <c r="B257" s="17" t="s">
        <v>1276</v>
      </c>
      <c r="C257" s="117"/>
      <c r="D257" s="21" t="s">
        <v>1307</v>
      </c>
      <c r="E257" s="164">
        <v>372979.92</v>
      </c>
      <c r="F257" s="265" t="s">
        <v>859</v>
      </c>
      <c r="G257" s="266" t="s">
        <v>1277</v>
      </c>
    </row>
    <row r="258" spans="1:7" x14ac:dyDescent="0.2">
      <c r="A258" s="15" t="s">
        <v>1000</v>
      </c>
      <c r="B258" s="19">
        <v>3</v>
      </c>
      <c r="C258" s="117">
        <v>45814</v>
      </c>
      <c r="D258" s="21" t="s">
        <v>1289</v>
      </c>
      <c r="E258" s="21">
        <v>87617.33</v>
      </c>
      <c r="F258" s="265" t="s">
        <v>879</v>
      </c>
      <c r="G258" s="266" t="s">
        <v>1164</v>
      </c>
    </row>
    <row r="259" spans="1:7" x14ac:dyDescent="0.2">
      <c r="A259" s="15" t="s">
        <v>1000</v>
      </c>
      <c r="B259" s="19">
        <v>3</v>
      </c>
      <c r="C259" s="117">
        <v>45814</v>
      </c>
      <c r="D259" s="21" t="s">
        <v>1289</v>
      </c>
      <c r="E259" s="21">
        <v>197578.13</v>
      </c>
      <c r="F259" s="265" t="s">
        <v>879</v>
      </c>
      <c r="G259" s="266" t="s">
        <v>1164</v>
      </c>
    </row>
    <row r="260" spans="1:7" x14ac:dyDescent="0.2">
      <c r="A260" s="15" t="s">
        <v>1288</v>
      </c>
      <c r="B260" s="17" t="s">
        <v>870</v>
      </c>
      <c r="C260" s="117">
        <v>45814</v>
      </c>
      <c r="D260" s="21" t="s">
        <v>1290</v>
      </c>
      <c r="E260" s="21">
        <v>13775</v>
      </c>
      <c r="F260" s="265" t="s">
        <v>879</v>
      </c>
      <c r="G260" s="266" t="s">
        <v>1164</v>
      </c>
    </row>
    <row r="261" spans="1:7" x14ac:dyDescent="0.2">
      <c r="A261" s="297" t="s">
        <v>816</v>
      </c>
      <c r="B261" s="298" t="s">
        <v>1291</v>
      </c>
      <c r="C261" s="299">
        <v>45817</v>
      </c>
      <c r="D261" s="297" t="s">
        <v>1292</v>
      </c>
      <c r="E261" s="296">
        <v>25155.18</v>
      </c>
      <c r="F261" s="265" t="s">
        <v>860</v>
      </c>
      <c r="G261" s="266" t="s">
        <v>1164</v>
      </c>
    </row>
    <row r="262" spans="1:7" x14ac:dyDescent="0.2">
      <c r="A262" s="15" t="s">
        <v>1047</v>
      </c>
      <c r="B262" s="19">
        <v>5</v>
      </c>
      <c r="C262" s="238">
        <v>45817</v>
      </c>
      <c r="D262" s="21" t="s">
        <v>1297</v>
      </c>
      <c r="E262" s="21">
        <v>986575</v>
      </c>
      <c r="F262" s="265" t="s">
        <v>915</v>
      </c>
      <c r="G262" s="266" t="s">
        <v>1264</v>
      </c>
    </row>
    <row r="263" spans="1:7" x14ac:dyDescent="0.2">
      <c r="A263" s="15" t="s">
        <v>931</v>
      </c>
      <c r="B263" s="19">
        <v>14</v>
      </c>
      <c r="C263" s="117">
        <v>45819</v>
      </c>
      <c r="D263" s="21" t="s">
        <v>1294</v>
      </c>
      <c r="E263" s="21">
        <v>52197.87</v>
      </c>
      <c r="F263" s="265" t="s">
        <v>915</v>
      </c>
      <c r="G263" s="266" t="s">
        <v>1164</v>
      </c>
    </row>
    <row r="264" spans="1:7" x14ac:dyDescent="0.2">
      <c r="A264" s="15" t="s">
        <v>694</v>
      </c>
      <c r="B264" s="19">
        <v>13047</v>
      </c>
      <c r="C264" s="117">
        <v>45819</v>
      </c>
      <c r="D264" s="21" t="s">
        <v>1295</v>
      </c>
      <c r="E264" s="21">
        <v>9375.32</v>
      </c>
      <c r="F264" s="265" t="s">
        <v>915</v>
      </c>
      <c r="G264" s="266" t="s">
        <v>1164</v>
      </c>
    </row>
    <row r="265" spans="1:7" x14ac:dyDescent="0.2">
      <c r="A265" s="15" t="s">
        <v>931</v>
      </c>
      <c r="B265" s="19">
        <v>13</v>
      </c>
      <c r="C265" s="117">
        <v>45819</v>
      </c>
      <c r="D265" s="21" t="s">
        <v>1296</v>
      </c>
      <c r="E265" s="21">
        <v>186640.21</v>
      </c>
      <c r="F265" s="265" t="s">
        <v>915</v>
      </c>
      <c r="G265" s="266" t="s">
        <v>1164</v>
      </c>
    </row>
    <row r="266" spans="1:7" x14ac:dyDescent="0.2">
      <c r="A266" s="265" t="s">
        <v>1193</v>
      </c>
      <c r="B266" s="302" t="s">
        <v>1299</v>
      </c>
      <c r="C266" s="299">
        <v>16224</v>
      </c>
      <c r="D266" s="297" t="s">
        <v>1300</v>
      </c>
      <c r="E266" s="296">
        <v>783034.19</v>
      </c>
      <c r="F266" s="265" t="s">
        <v>891</v>
      </c>
      <c r="G266" s="265" t="s">
        <v>1166</v>
      </c>
    </row>
    <row r="267" spans="1:7" x14ac:dyDescent="0.2">
      <c r="A267" s="329" t="s">
        <v>1150</v>
      </c>
      <c r="B267" s="330" t="s">
        <v>1306</v>
      </c>
      <c r="C267" s="331">
        <v>45819</v>
      </c>
      <c r="D267" s="329" t="s">
        <v>1301</v>
      </c>
      <c r="E267" s="332">
        <v>134799.09</v>
      </c>
      <c r="F267" s="265" t="s">
        <v>860</v>
      </c>
      <c r="G267" s="266" t="s">
        <v>1164</v>
      </c>
    </row>
    <row r="268" spans="1:7" x14ac:dyDescent="0.2">
      <c r="A268" s="15" t="s">
        <v>987</v>
      </c>
      <c r="B268" s="267" t="s">
        <v>1308</v>
      </c>
      <c r="C268" s="264">
        <v>45819</v>
      </c>
      <c r="D268" s="265" t="s">
        <v>1309</v>
      </c>
      <c r="E268" s="266">
        <v>7020.5</v>
      </c>
      <c r="F268" s="265" t="s">
        <v>859</v>
      </c>
      <c r="G268" s="266" t="s">
        <v>1310</v>
      </c>
    </row>
    <row r="269" spans="1:7" x14ac:dyDescent="0.2">
      <c r="A269" s="15" t="s">
        <v>1000</v>
      </c>
      <c r="B269" s="17" t="s">
        <v>1317</v>
      </c>
      <c r="C269" s="117">
        <v>45824</v>
      </c>
      <c r="D269" s="21" t="s">
        <v>1318</v>
      </c>
      <c r="E269" s="21">
        <v>191710</v>
      </c>
      <c r="F269" s="265" t="s">
        <v>879</v>
      </c>
      <c r="G269" s="266" t="s">
        <v>1164</v>
      </c>
    </row>
  </sheetData>
  <sortState xmlns:xlrd2="http://schemas.microsoft.com/office/spreadsheetml/2017/richdata2" ref="A237:H254">
    <sortCondition ref="D237:D254"/>
  </sortState>
  <phoneticPr fontId="29" type="noConversion"/>
  <printOptions gridLines="1"/>
  <pageMargins left="0.45" right="0.45" top="0.75" bottom="0.75" header="0.3" footer="0.3"/>
  <pageSetup orientation="landscape"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3A8CE-59E1-47EF-A927-41A95C5AB12F}">
  <sheetPr filterMode="1"/>
  <dimension ref="A1:K708"/>
  <sheetViews>
    <sheetView topLeftCell="A214" zoomScale="140" zoomScaleNormal="140" workbookViewId="0">
      <selection activeCell="E221" sqref="E221"/>
    </sheetView>
  </sheetViews>
  <sheetFormatPr defaultColWidth="8.85546875" defaultRowHeight="12.75" x14ac:dyDescent="0.2"/>
  <cols>
    <col min="1" max="1" width="36.85546875" style="265" bestFit="1" customWidth="1"/>
    <col min="2" max="2" width="20.28515625" style="267" bestFit="1" customWidth="1"/>
    <col min="3" max="3" width="9.140625" style="264" bestFit="1" customWidth="1"/>
    <col min="4" max="4" width="20.85546875" style="265" bestFit="1" customWidth="1"/>
    <col min="5" max="5" width="12.5703125" style="266" bestFit="1" customWidth="1"/>
    <col min="6" max="6" width="12.5703125" style="266" customWidth="1"/>
    <col min="7" max="7" width="40.5703125" style="266" bestFit="1" customWidth="1"/>
    <col min="8" max="8" width="9.140625" style="265" customWidth="1"/>
    <col min="9" max="9" width="12.28515625" style="266" bestFit="1" customWidth="1"/>
    <col min="10" max="10" width="11.7109375" style="281" bestFit="1" customWidth="1"/>
    <col min="12" max="16384" width="8.85546875" style="265"/>
  </cols>
  <sheetData>
    <row r="1" spans="1:11" x14ac:dyDescent="0.2">
      <c r="A1" s="281" t="s">
        <v>876</v>
      </c>
      <c r="C1" s="283" t="s">
        <v>171</v>
      </c>
      <c r="D1" s="288" t="s">
        <v>144</v>
      </c>
      <c r="E1" s="204" t="s">
        <v>172</v>
      </c>
      <c r="F1" s="204"/>
      <c r="G1" s="204"/>
      <c r="H1" s="273"/>
      <c r="I1" s="204" t="s">
        <v>48</v>
      </c>
      <c r="J1" s="205" t="s">
        <v>144</v>
      </c>
      <c r="K1">
        <v>1</v>
      </c>
    </row>
    <row r="2" spans="1:11" x14ac:dyDescent="0.2">
      <c r="A2" s="265" t="s">
        <v>1197</v>
      </c>
      <c r="B2" s="267">
        <v>2345001</v>
      </c>
      <c r="C2" s="264">
        <v>45763</v>
      </c>
      <c r="D2" s="265" t="s">
        <v>1201</v>
      </c>
      <c r="E2" s="266">
        <v>1668</v>
      </c>
      <c r="F2" s="164"/>
      <c r="G2" s="164" t="s">
        <v>1320</v>
      </c>
      <c r="H2" s="265" t="s">
        <v>860</v>
      </c>
      <c r="I2" s="266" t="s">
        <v>1164</v>
      </c>
      <c r="K2">
        <v>2</v>
      </c>
    </row>
    <row r="3" spans="1:11" ht="12.75" customHeight="1" x14ac:dyDescent="0.25">
      <c r="A3" s="303" t="s">
        <v>1197</v>
      </c>
      <c r="B3" s="307">
        <v>2345001</v>
      </c>
      <c r="C3" s="304">
        <v>45819</v>
      </c>
      <c r="D3" s="303" t="s">
        <v>1305</v>
      </c>
      <c r="E3" s="305">
        <v>1668</v>
      </c>
      <c r="F3" s="164"/>
      <c r="G3" s="164" t="s">
        <v>1320</v>
      </c>
      <c r="H3" s="265" t="s">
        <v>860</v>
      </c>
      <c r="I3" s="266" t="s">
        <v>1164</v>
      </c>
      <c r="K3">
        <v>3</v>
      </c>
    </row>
    <row r="4" spans="1:11" x14ac:dyDescent="0.2">
      <c r="A4" s="265" t="s">
        <v>1197</v>
      </c>
      <c r="B4" s="267">
        <v>2346001</v>
      </c>
      <c r="C4" s="264">
        <v>45763</v>
      </c>
      <c r="D4" s="265" t="s">
        <v>1198</v>
      </c>
      <c r="E4" s="266">
        <v>3213</v>
      </c>
      <c r="F4" s="164"/>
      <c r="G4" s="164" t="s">
        <v>1320</v>
      </c>
      <c r="H4" s="265" t="s">
        <v>860</v>
      </c>
      <c r="I4" s="266" t="s">
        <v>1164</v>
      </c>
      <c r="K4">
        <v>4</v>
      </c>
    </row>
    <row r="5" spans="1:11" ht="12.75" customHeight="1" x14ac:dyDescent="0.25">
      <c r="A5" s="303" t="s">
        <v>1197</v>
      </c>
      <c r="B5" s="307">
        <v>2346001</v>
      </c>
      <c r="C5" s="304">
        <v>45819</v>
      </c>
      <c r="D5" s="303" t="s">
        <v>1303</v>
      </c>
      <c r="E5" s="305">
        <v>3213</v>
      </c>
      <c r="F5" s="164"/>
      <c r="G5" s="164" t="s">
        <v>1320</v>
      </c>
      <c r="H5" s="265" t="s">
        <v>860</v>
      </c>
      <c r="I5" s="266" t="s">
        <v>1164</v>
      </c>
      <c r="K5">
        <v>5</v>
      </c>
    </row>
    <row r="6" spans="1:11" x14ac:dyDescent="0.2">
      <c r="A6" s="265" t="s">
        <v>1197</v>
      </c>
      <c r="B6" s="267">
        <v>2344001</v>
      </c>
      <c r="C6" s="264">
        <v>45763</v>
      </c>
      <c r="D6" s="265" t="s">
        <v>1200</v>
      </c>
      <c r="E6" s="266">
        <v>11304</v>
      </c>
      <c r="F6" s="164"/>
      <c r="G6" s="164" t="s">
        <v>1320</v>
      </c>
      <c r="H6" s="265" t="s">
        <v>860</v>
      </c>
      <c r="I6" s="266" t="s">
        <v>1164</v>
      </c>
      <c r="K6">
        <v>6</v>
      </c>
    </row>
    <row r="7" spans="1:11" ht="12.75" customHeight="1" x14ac:dyDescent="0.25">
      <c r="A7" s="303" t="s">
        <v>1197</v>
      </c>
      <c r="B7" s="307">
        <v>2344001</v>
      </c>
      <c r="C7" s="304">
        <v>45819</v>
      </c>
      <c r="D7" s="303" t="s">
        <v>1304</v>
      </c>
      <c r="E7" s="305">
        <v>11304</v>
      </c>
      <c r="F7" s="164"/>
      <c r="G7" s="164" t="s">
        <v>1320</v>
      </c>
      <c r="H7" s="265" t="s">
        <v>860</v>
      </c>
      <c r="I7" s="266" t="s">
        <v>1164</v>
      </c>
      <c r="K7">
        <v>7</v>
      </c>
    </row>
    <row r="8" spans="1:11" x14ac:dyDescent="0.2">
      <c r="A8" s="265" t="s">
        <v>1150</v>
      </c>
      <c r="B8" s="269" t="s">
        <v>1205</v>
      </c>
      <c r="C8" s="264">
        <v>45763</v>
      </c>
      <c r="D8" s="265" t="s">
        <v>1196</v>
      </c>
      <c r="E8" s="266">
        <v>46291.3</v>
      </c>
      <c r="F8" s="164"/>
      <c r="G8" s="164" t="s">
        <v>1320</v>
      </c>
      <c r="H8" s="265" t="s">
        <v>860</v>
      </c>
      <c r="I8" s="266" t="s">
        <v>1164</v>
      </c>
      <c r="K8">
        <v>8</v>
      </c>
    </row>
    <row r="9" spans="1:11" ht="12.75" customHeight="1" x14ac:dyDescent="0.25">
      <c r="A9" s="303" t="s">
        <v>1150</v>
      </c>
      <c r="B9" s="306" t="s">
        <v>1205</v>
      </c>
      <c r="C9" s="304">
        <v>45819</v>
      </c>
      <c r="D9" s="303" t="s">
        <v>1302</v>
      </c>
      <c r="E9" s="305">
        <v>46291.3</v>
      </c>
      <c r="F9" s="164"/>
      <c r="G9" s="164" t="s">
        <v>1320</v>
      </c>
      <c r="H9" s="265" t="s">
        <v>860</v>
      </c>
      <c r="I9" s="266" t="s">
        <v>1164</v>
      </c>
      <c r="K9">
        <v>9</v>
      </c>
    </row>
    <row r="10" spans="1:11" x14ac:dyDescent="0.2">
      <c r="A10" s="210" t="s">
        <v>694</v>
      </c>
      <c r="B10" s="211">
        <v>12074</v>
      </c>
      <c r="C10" s="276">
        <v>45454</v>
      </c>
      <c r="D10" s="214" t="s">
        <v>916</v>
      </c>
      <c r="E10" s="214">
        <v>5663.07</v>
      </c>
      <c r="F10" s="164"/>
      <c r="G10" s="164" t="s">
        <v>1319</v>
      </c>
      <c r="H10" s="265" t="s">
        <v>915</v>
      </c>
      <c r="I10" s="214"/>
      <c r="K10">
        <v>10</v>
      </c>
    </row>
    <row r="11" spans="1:11" x14ac:dyDescent="0.2">
      <c r="A11" s="15" t="s">
        <v>694</v>
      </c>
      <c r="B11" s="19">
        <v>12409</v>
      </c>
      <c r="C11" s="117">
        <v>45574</v>
      </c>
      <c r="D11" s="21" t="s">
        <v>998</v>
      </c>
      <c r="E11" s="21">
        <v>5663.07</v>
      </c>
      <c r="F11" s="164"/>
      <c r="G11" s="164" t="s">
        <v>1319</v>
      </c>
      <c r="I11" s="266">
        <f>SUM(E10:E11)</f>
        <v>11326.14</v>
      </c>
      <c r="J11" s="216" t="s">
        <v>998</v>
      </c>
      <c r="K11">
        <v>11</v>
      </c>
    </row>
    <row r="12" spans="1:11" x14ac:dyDescent="0.2">
      <c r="A12" s="210" t="s">
        <v>987</v>
      </c>
      <c r="B12" s="211">
        <v>1</v>
      </c>
      <c r="C12" s="276">
        <v>45559</v>
      </c>
      <c r="D12" s="214" t="s">
        <v>986</v>
      </c>
      <c r="E12" s="214">
        <v>7020.5</v>
      </c>
      <c r="F12" s="164"/>
      <c r="G12" s="164" t="s">
        <v>1319</v>
      </c>
      <c r="K12">
        <v>12</v>
      </c>
    </row>
    <row r="13" spans="1:11" x14ac:dyDescent="0.2">
      <c r="A13" s="15" t="s">
        <v>987</v>
      </c>
      <c r="B13" s="267" t="s">
        <v>1308</v>
      </c>
      <c r="C13" s="264">
        <v>45819</v>
      </c>
      <c r="D13" s="265" t="s">
        <v>1309</v>
      </c>
      <c r="E13" s="266">
        <v>7020.5</v>
      </c>
      <c r="F13" s="164"/>
      <c r="G13" s="164" t="s">
        <v>1319</v>
      </c>
      <c r="H13" s="265" t="s">
        <v>859</v>
      </c>
      <c r="I13" s="266" t="s">
        <v>1310</v>
      </c>
      <c r="K13">
        <v>13</v>
      </c>
    </row>
    <row r="14" spans="1:11" x14ac:dyDescent="0.2">
      <c r="A14" s="210" t="s">
        <v>203</v>
      </c>
      <c r="B14" s="213">
        <v>2000901215</v>
      </c>
      <c r="C14" s="276">
        <v>45525</v>
      </c>
      <c r="D14" s="214" t="s">
        <v>966</v>
      </c>
      <c r="E14" s="214">
        <v>18217.2</v>
      </c>
      <c r="F14" s="164"/>
      <c r="G14" s="164" t="s">
        <v>1319</v>
      </c>
      <c r="K14">
        <v>14</v>
      </c>
    </row>
    <row r="15" spans="1:11" x14ac:dyDescent="0.2">
      <c r="A15" s="15" t="s">
        <v>203</v>
      </c>
      <c r="B15" s="17">
        <v>2000910093</v>
      </c>
      <c r="C15" s="117">
        <v>45574</v>
      </c>
      <c r="D15" s="21" t="s">
        <v>1003</v>
      </c>
      <c r="E15" s="21">
        <v>18217.2</v>
      </c>
      <c r="F15" s="164"/>
      <c r="G15" s="164" t="s">
        <v>1319</v>
      </c>
      <c r="K15">
        <v>15</v>
      </c>
    </row>
    <row r="16" spans="1:11" x14ac:dyDescent="0.2">
      <c r="A16" s="15" t="s">
        <v>1021</v>
      </c>
      <c r="B16" s="17">
        <v>8816956009</v>
      </c>
      <c r="C16" s="117">
        <v>45616</v>
      </c>
      <c r="D16" s="21" t="s">
        <v>1022</v>
      </c>
      <c r="E16" s="21">
        <v>17982.5</v>
      </c>
      <c r="F16" s="164"/>
      <c r="G16" s="164" t="s">
        <v>1321</v>
      </c>
      <c r="K16">
        <v>16</v>
      </c>
    </row>
    <row r="17" spans="1:11" x14ac:dyDescent="0.2">
      <c r="A17" s="232" t="s">
        <v>1273</v>
      </c>
      <c r="B17" s="236" t="s">
        <v>1258</v>
      </c>
      <c r="C17" s="238">
        <v>45796</v>
      </c>
      <c r="D17" s="232" t="s">
        <v>1247</v>
      </c>
      <c r="E17" s="234">
        <v>17982.5</v>
      </c>
      <c r="F17" s="164"/>
      <c r="G17" s="164" t="s">
        <v>1321</v>
      </c>
      <c r="H17" s="265" t="s">
        <v>860</v>
      </c>
      <c r="I17" s="266" t="s">
        <v>1165</v>
      </c>
      <c r="K17">
        <v>17</v>
      </c>
    </row>
    <row r="18" spans="1:11" x14ac:dyDescent="0.2">
      <c r="A18" s="15" t="s">
        <v>228</v>
      </c>
      <c r="B18" s="17" t="s">
        <v>946</v>
      </c>
      <c r="C18" s="117">
        <v>45573</v>
      </c>
      <c r="D18" s="21" t="s">
        <v>944</v>
      </c>
      <c r="E18" s="270">
        <v>-149177.98000000001</v>
      </c>
      <c r="F18" s="270"/>
      <c r="G18" s="270"/>
      <c r="K18">
        <v>18</v>
      </c>
    </row>
    <row r="19" spans="1:11" x14ac:dyDescent="0.2">
      <c r="A19" s="15" t="s">
        <v>1120</v>
      </c>
      <c r="B19" s="17"/>
      <c r="C19" s="117">
        <v>45712</v>
      </c>
      <c r="D19" s="21" t="s">
        <v>1121</v>
      </c>
      <c r="E19" s="164">
        <v>-113300.79</v>
      </c>
      <c r="F19" s="164"/>
      <c r="G19" s="164"/>
      <c r="K19">
        <v>19</v>
      </c>
    </row>
    <row r="20" spans="1:11" x14ac:dyDescent="0.2">
      <c r="A20" s="15" t="s">
        <v>1123</v>
      </c>
      <c r="B20" s="17"/>
      <c r="C20" s="117">
        <v>45712</v>
      </c>
      <c r="D20" s="21" t="s">
        <v>1121</v>
      </c>
      <c r="E20" s="164">
        <v>-103155.38</v>
      </c>
      <c r="F20" s="164"/>
      <c r="G20" s="164"/>
      <c r="K20">
        <v>20</v>
      </c>
    </row>
    <row r="21" spans="1:11" x14ac:dyDescent="0.2">
      <c r="A21" s="15" t="s">
        <v>1122</v>
      </c>
      <c r="B21" s="17"/>
      <c r="C21" s="117">
        <v>45712</v>
      </c>
      <c r="D21" s="21" t="s">
        <v>1121</v>
      </c>
      <c r="E21" s="164">
        <v>-56011.27</v>
      </c>
      <c r="F21" s="164"/>
      <c r="G21" s="164"/>
      <c r="K21" s="326">
        <v>21</v>
      </c>
    </row>
    <row r="22" spans="1:11" ht="12.75" customHeight="1" x14ac:dyDescent="0.2">
      <c r="A22" s="15" t="s">
        <v>816</v>
      </c>
      <c r="B22" s="17" t="s">
        <v>1064</v>
      </c>
      <c r="C22" s="264">
        <v>45679</v>
      </c>
      <c r="D22" s="265" t="s">
        <v>1065</v>
      </c>
      <c r="E22" s="266">
        <v>160.25</v>
      </c>
      <c r="F22" s="164"/>
      <c r="G22" s="164"/>
      <c r="K22" s="326">
        <v>22</v>
      </c>
    </row>
    <row r="23" spans="1:11" x14ac:dyDescent="0.2">
      <c r="A23" s="15" t="s">
        <v>846</v>
      </c>
      <c r="B23" s="17">
        <v>134602</v>
      </c>
      <c r="C23" s="117">
        <v>45706</v>
      </c>
      <c r="D23" s="21" t="s">
        <v>1104</v>
      </c>
      <c r="E23" s="21">
        <v>248.73</v>
      </c>
      <c r="F23" s="164"/>
      <c r="G23" s="164"/>
      <c r="K23">
        <v>23</v>
      </c>
    </row>
    <row r="24" spans="1:11" x14ac:dyDescent="0.2">
      <c r="A24" s="297" t="s">
        <v>816</v>
      </c>
      <c r="B24" s="298" t="s">
        <v>1261</v>
      </c>
      <c r="C24" s="299">
        <v>45796</v>
      </c>
      <c r="D24" s="297" t="s">
        <v>1272</v>
      </c>
      <c r="E24" s="296">
        <v>320.5</v>
      </c>
      <c r="F24" s="164"/>
      <c r="G24" s="164"/>
      <c r="H24" s="265" t="s">
        <v>860</v>
      </c>
      <c r="I24" s="266" t="s">
        <v>1164</v>
      </c>
      <c r="K24">
        <v>24</v>
      </c>
    </row>
    <row r="25" spans="1:11" x14ac:dyDescent="0.2">
      <c r="A25" s="210" t="s">
        <v>816</v>
      </c>
      <c r="B25" s="213" t="s">
        <v>911</v>
      </c>
      <c r="C25" s="276">
        <v>45454</v>
      </c>
      <c r="D25" s="214" t="s">
        <v>912</v>
      </c>
      <c r="E25" s="214">
        <v>592.16</v>
      </c>
      <c r="F25" s="164"/>
      <c r="G25" s="164"/>
      <c r="H25" s="265" t="s">
        <v>860</v>
      </c>
      <c r="K25">
        <v>25</v>
      </c>
    </row>
    <row r="26" spans="1:11" x14ac:dyDescent="0.2">
      <c r="A26" s="210" t="s">
        <v>816</v>
      </c>
      <c r="B26" s="211" t="s">
        <v>911</v>
      </c>
      <c r="C26" s="276">
        <v>45454</v>
      </c>
      <c r="D26" s="214" t="s">
        <v>912</v>
      </c>
      <c r="E26" s="214">
        <v>666.18</v>
      </c>
      <c r="F26" s="164"/>
      <c r="G26" s="164"/>
      <c r="H26" s="265" t="s">
        <v>913</v>
      </c>
      <c r="K26" s="326">
        <v>26</v>
      </c>
    </row>
    <row r="27" spans="1:11" ht="12.75" customHeight="1" x14ac:dyDescent="0.2">
      <c r="A27" s="210" t="s">
        <v>790</v>
      </c>
      <c r="B27" s="167" t="s">
        <v>936</v>
      </c>
      <c r="C27" s="276">
        <v>45495</v>
      </c>
      <c r="D27" s="214" t="s">
        <v>937</v>
      </c>
      <c r="E27" s="214">
        <v>699.7</v>
      </c>
      <c r="F27" s="164"/>
      <c r="G27" s="164"/>
      <c r="H27" s="265" t="s">
        <v>905</v>
      </c>
      <c r="I27" s="214">
        <v>699.7</v>
      </c>
      <c r="J27" s="281" t="s">
        <v>937</v>
      </c>
      <c r="K27" s="326">
        <v>27</v>
      </c>
    </row>
    <row r="28" spans="1:11" x14ac:dyDescent="0.2">
      <c r="A28" s="210" t="s">
        <v>816</v>
      </c>
      <c r="B28" s="213" t="s">
        <v>911</v>
      </c>
      <c r="C28" s="276">
        <v>45454</v>
      </c>
      <c r="D28" s="214" t="s">
        <v>912</v>
      </c>
      <c r="E28" s="214">
        <v>814.22</v>
      </c>
      <c r="F28" s="164"/>
      <c r="G28" s="164"/>
      <c r="H28" s="265" t="s">
        <v>860</v>
      </c>
      <c r="K28">
        <v>28</v>
      </c>
    </row>
    <row r="29" spans="1:11" x14ac:dyDescent="0.2">
      <c r="A29" s="15" t="s">
        <v>694</v>
      </c>
      <c r="B29" s="19">
        <v>12781</v>
      </c>
      <c r="C29" s="117">
        <v>45706</v>
      </c>
      <c r="D29" s="21" t="s">
        <v>1103</v>
      </c>
      <c r="E29" s="21">
        <v>919.77</v>
      </c>
      <c r="F29" s="164"/>
      <c r="G29" s="164"/>
      <c r="K29">
        <v>29</v>
      </c>
    </row>
    <row r="30" spans="1:11" x14ac:dyDescent="0.2">
      <c r="A30" s="15" t="s">
        <v>816</v>
      </c>
      <c r="B30" s="17" t="s">
        <v>1016</v>
      </c>
      <c r="C30" s="117">
        <v>45616</v>
      </c>
      <c r="D30" s="21" t="s">
        <v>1017</v>
      </c>
      <c r="E30" s="271">
        <v>962.26</v>
      </c>
      <c r="F30" s="164"/>
      <c r="G30" s="164"/>
      <c r="K30">
        <v>30</v>
      </c>
    </row>
    <row r="31" spans="1:11" x14ac:dyDescent="0.2">
      <c r="A31" s="119" t="s">
        <v>1145</v>
      </c>
      <c r="B31" s="222">
        <v>463549</v>
      </c>
      <c r="C31" s="285">
        <v>45728</v>
      </c>
      <c r="D31" s="287" t="s">
        <v>1146</v>
      </c>
      <c r="E31" s="286">
        <v>1166.6400000000001</v>
      </c>
      <c r="F31" s="164"/>
      <c r="G31" s="164"/>
      <c r="H31" s="287" t="s">
        <v>860</v>
      </c>
      <c r="I31" s="286" t="s">
        <v>1165</v>
      </c>
      <c r="K31">
        <v>31</v>
      </c>
    </row>
    <row r="32" spans="1:11" x14ac:dyDescent="0.2">
      <c r="A32" s="297" t="s">
        <v>816</v>
      </c>
      <c r="B32" s="298" t="s">
        <v>1261</v>
      </c>
      <c r="C32" s="299">
        <v>45796</v>
      </c>
      <c r="D32" s="297" t="s">
        <v>1271</v>
      </c>
      <c r="E32" s="296">
        <v>1282</v>
      </c>
      <c r="F32" s="164"/>
      <c r="G32" s="164"/>
      <c r="H32" s="265" t="s">
        <v>860</v>
      </c>
      <c r="I32" s="266" t="s">
        <v>1164</v>
      </c>
      <c r="K32">
        <v>32</v>
      </c>
    </row>
    <row r="33" spans="1:11" x14ac:dyDescent="0.2">
      <c r="A33" s="265" t="s">
        <v>1052</v>
      </c>
      <c r="B33" s="269" t="s">
        <v>1090</v>
      </c>
      <c r="C33" s="117">
        <v>45686</v>
      </c>
      <c r="D33" s="21" t="s">
        <v>1089</v>
      </c>
      <c r="E33" s="266">
        <v>1432</v>
      </c>
      <c r="F33" s="164"/>
      <c r="G33" s="164"/>
      <c r="K33">
        <v>33</v>
      </c>
    </row>
    <row r="34" spans="1:11" x14ac:dyDescent="0.2">
      <c r="A34" s="210" t="s">
        <v>181</v>
      </c>
      <c r="B34" s="213">
        <v>441252</v>
      </c>
      <c r="C34" s="276">
        <v>45525</v>
      </c>
      <c r="D34" s="214" t="s">
        <v>966</v>
      </c>
      <c r="E34" s="214">
        <v>1478.61</v>
      </c>
      <c r="F34" s="164"/>
      <c r="G34" s="164"/>
      <c r="K34">
        <v>34</v>
      </c>
    </row>
    <row r="35" spans="1:11" x14ac:dyDescent="0.2">
      <c r="A35" s="15" t="s">
        <v>816</v>
      </c>
      <c r="B35" s="17" t="s">
        <v>1016</v>
      </c>
      <c r="C35" s="117">
        <v>45616</v>
      </c>
      <c r="D35" s="21" t="s">
        <v>1017</v>
      </c>
      <c r="E35" s="21">
        <v>1628.44</v>
      </c>
      <c r="F35" s="164"/>
      <c r="G35" s="164"/>
      <c r="K35">
        <v>35</v>
      </c>
    </row>
    <row r="36" spans="1:11" x14ac:dyDescent="0.2">
      <c r="A36" s="119" t="s">
        <v>1145</v>
      </c>
      <c r="B36" s="222">
        <v>468432</v>
      </c>
      <c r="C36" s="285">
        <v>45728</v>
      </c>
      <c r="D36" s="287" t="s">
        <v>1147</v>
      </c>
      <c r="E36" s="286">
        <v>1648.46</v>
      </c>
      <c r="F36" s="164"/>
      <c r="G36" s="164"/>
      <c r="H36" s="287" t="s">
        <v>860</v>
      </c>
      <c r="I36" s="286" t="s">
        <v>1165</v>
      </c>
      <c r="J36" s="284">
        <f>SUM(E33:E36)</f>
        <v>6187.5099999999993</v>
      </c>
      <c r="K36">
        <v>36</v>
      </c>
    </row>
    <row r="37" spans="1:11" x14ac:dyDescent="0.2">
      <c r="A37" s="15" t="s">
        <v>192</v>
      </c>
      <c r="B37" s="17">
        <v>9339866876</v>
      </c>
      <c r="C37" s="264">
        <v>45686</v>
      </c>
      <c r="D37" s="265" t="s">
        <v>1079</v>
      </c>
      <c r="E37" s="266">
        <v>2040</v>
      </c>
      <c r="F37" s="164"/>
      <c r="G37" s="164"/>
      <c r="K37">
        <v>37</v>
      </c>
    </row>
    <row r="38" spans="1:11" x14ac:dyDescent="0.2">
      <c r="A38" s="15" t="s">
        <v>694</v>
      </c>
      <c r="B38" s="19">
        <v>12632</v>
      </c>
      <c r="C38" s="117">
        <v>45679</v>
      </c>
      <c r="D38" s="21" t="s">
        <v>1065</v>
      </c>
      <c r="E38" s="21">
        <v>2759.31</v>
      </c>
      <c r="F38" s="164"/>
      <c r="G38" s="164"/>
      <c r="I38" s="266">
        <f>E38</f>
        <v>2759.31</v>
      </c>
      <c r="J38" s="281" t="s">
        <v>1068</v>
      </c>
      <c r="K38">
        <v>38</v>
      </c>
    </row>
    <row r="39" spans="1:11" x14ac:dyDescent="0.2">
      <c r="A39" s="119" t="s">
        <v>1145</v>
      </c>
      <c r="B39" s="222" t="s">
        <v>1155</v>
      </c>
      <c r="C39" s="285">
        <v>45728</v>
      </c>
      <c r="D39" s="287" t="s">
        <v>1149</v>
      </c>
      <c r="E39" s="286">
        <v>2975</v>
      </c>
      <c r="F39" s="164"/>
      <c r="G39" s="164"/>
      <c r="H39" s="287" t="s">
        <v>860</v>
      </c>
      <c r="I39" s="286" t="s">
        <v>1165</v>
      </c>
      <c r="K39" s="326">
        <v>39</v>
      </c>
    </row>
    <row r="40" spans="1:11" x14ac:dyDescent="0.2">
      <c r="A40" s="220" t="s">
        <v>462</v>
      </c>
      <c r="B40" s="19" t="s">
        <v>1109</v>
      </c>
      <c r="C40" s="117">
        <v>45706</v>
      </c>
      <c r="D40" s="21" t="s">
        <v>1110</v>
      </c>
      <c r="E40" s="279">
        <v>3258.12</v>
      </c>
      <c r="F40" s="164"/>
      <c r="G40" s="164"/>
      <c r="K40" s="326">
        <v>40</v>
      </c>
    </row>
    <row r="41" spans="1:11" x14ac:dyDescent="0.2">
      <c r="A41" s="212" t="s">
        <v>974</v>
      </c>
      <c r="B41" s="213" t="s">
        <v>976</v>
      </c>
      <c r="C41" s="276">
        <v>45528</v>
      </c>
      <c r="D41" s="214" t="s">
        <v>975</v>
      </c>
      <c r="E41" s="277">
        <v>3400</v>
      </c>
      <c r="F41" s="164"/>
      <c r="G41" s="164"/>
      <c r="K41">
        <v>41</v>
      </c>
    </row>
    <row r="42" spans="1:11" x14ac:dyDescent="0.2">
      <c r="A42" s="15" t="s">
        <v>694</v>
      </c>
      <c r="B42" s="19">
        <v>12692</v>
      </c>
      <c r="C42" s="117">
        <v>45706</v>
      </c>
      <c r="D42" s="21" t="s">
        <v>1099</v>
      </c>
      <c r="E42" s="21">
        <v>3679.08</v>
      </c>
      <c r="F42" s="164"/>
      <c r="G42" s="164"/>
      <c r="K42">
        <v>42</v>
      </c>
    </row>
    <row r="43" spans="1:11" x14ac:dyDescent="0.2">
      <c r="A43" s="210" t="s">
        <v>790</v>
      </c>
      <c r="B43" s="167" t="s">
        <v>961</v>
      </c>
      <c r="C43" s="276">
        <v>45525</v>
      </c>
      <c r="D43" s="214" t="s">
        <v>962</v>
      </c>
      <c r="E43" s="214">
        <v>3878.1</v>
      </c>
      <c r="F43" s="164"/>
      <c r="G43" s="164"/>
      <c r="I43" s="214"/>
      <c r="K43">
        <v>43</v>
      </c>
    </row>
    <row r="44" spans="1:11" x14ac:dyDescent="0.2">
      <c r="A44" s="15" t="s">
        <v>816</v>
      </c>
      <c r="B44" s="17" t="s">
        <v>1016</v>
      </c>
      <c r="C44" s="117">
        <v>45637</v>
      </c>
      <c r="D44" s="21" t="s">
        <v>1017</v>
      </c>
      <c r="E44" s="279">
        <v>4101.75</v>
      </c>
      <c r="F44" s="164"/>
      <c r="G44" s="164"/>
      <c r="I44" s="266">
        <f>SUM(E37:E44)</f>
        <v>26091.360000000001</v>
      </c>
      <c r="J44" s="216" t="str">
        <f>D44</f>
        <v>PG23-188(1)</v>
      </c>
      <c r="K44">
        <v>44</v>
      </c>
    </row>
    <row r="45" spans="1:11" x14ac:dyDescent="0.2">
      <c r="A45" s="119" t="s">
        <v>1145</v>
      </c>
      <c r="B45" s="222" t="s">
        <v>1154</v>
      </c>
      <c r="C45" s="285">
        <v>45728</v>
      </c>
      <c r="D45" s="287" t="s">
        <v>1148</v>
      </c>
      <c r="E45" s="286">
        <v>4800</v>
      </c>
      <c r="F45" s="164"/>
      <c r="G45" s="164"/>
      <c r="H45" s="287" t="s">
        <v>860</v>
      </c>
      <c r="I45" s="286" t="s">
        <v>1165</v>
      </c>
      <c r="K45">
        <v>45</v>
      </c>
    </row>
    <row r="46" spans="1:11" x14ac:dyDescent="0.2">
      <c r="A46" s="265" t="s">
        <v>1197</v>
      </c>
      <c r="B46" s="267">
        <v>2341001</v>
      </c>
      <c r="C46" s="264">
        <v>45763</v>
      </c>
      <c r="D46" s="265" t="s">
        <v>1199</v>
      </c>
      <c r="E46" s="266">
        <v>4800</v>
      </c>
      <c r="F46" s="164"/>
      <c r="G46" s="164"/>
      <c r="H46" s="265" t="s">
        <v>860</v>
      </c>
      <c r="I46" s="266" t="s">
        <v>1164</v>
      </c>
      <c r="K46">
        <v>46</v>
      </c>
    </row>
    <row r="47" spans="1:11" x14ac:dyDescent="0.2">
      <c r="A47" s="232" t="s">
        <v>1197</v>
      </c>
      <c r="B47" s="272">
        <v>2346002</v>
      </c>
      <c r="C47" s="238">
        <v>45796</v>
      </c>
      <c r="D47" s="232" t="s">
        <v>1252</v>
      </c>
      <c r="E47" s="234">
        <v>4905</v>
      </c>
      <c r="F47" s="164"/>
      <c r="G47" s="164"/>
      <c r="H47" s="265" t="s">
        <v>860</v>
      </c>
      <c r="I47" s="266" t="s">
        <v>1164</v>
      </c>
      <c r="K47" s="326">
        <v>47</v>
      </c>
    </row>
    <row r="48" spans="1:11" x14ac:dyDescent="0.2">
      <c r="A48" s="15" t="s">
        <v>790</v>
      </c>
      <c r="B48" s="167" t="s">
        <v>1097</v>
      </c>
      <c r="C48" s="280">
        <v>45706</v>
      </c>
      <c r="D48" s="168" t="s">
        <v>1094</v>
      </c>
      <c r="E48" s="168">
        <v>4907.2</v>
      </c>
      <c r="F48" s="164"/>
      <c r="G48" s="164"/>
      <c r="I48" s="266">
        <f>E48</f>
        <v>4907.2</v>
      </c>
      <c r="J48" s="284" t="s">
        <v>1098</v>
      </c>
      <c r="K48" s="326">
        <v>48</v>
      </c>
    </row>
    <row r="49" spans="1:11" x14ac:dyDescent="0.2">
      <c r="A49" s="15" t="s">
        <v>1052</v>
      </c>
      <c r="B49" s="17" t="s">
        <v>1075</v>
      </c>
      <c r="C49" s="264">
        <v>45686</v>
      </c>
      <c r="D49" s="265" t="s">
        <v>1076</v>
      </c>
      <c r="E49" s="266">
        <v>5020</v>
      </c>
      <c r="F49" s="164"/>
      <c r="G49" s="164"/>
      <c r="K49">
        <v>49</v>
      </c>
    </row>
    <row r="50" spans="1:11" x14ac:dyDescent="0.2">
      <c r="A50" s="15" t="s">
        <v>816</v>
      </c>
      <c r="B50" s="17" t="s">
        <v>1016</v>
      </c>
      <c r="C50" s="117">
        <v>45616</v>
      </c>
      <c r="D50" s="21" t="s">
        <v>1017</v>
      </c>
      <c r="E50" s="21">
        <v>5403.46</v>
      </c>
      <c r="F50" s="164"/>
      <c r="G50" s="164"/>
      <c r="K50">
        <v>50</v>
      </c>
    </row>
    <row r="51" spans="1:11" x14ac:dyDescent="0.2">
      <c r="A51" s="15" t="s">
        <v>816</v>
      </c>
      <c r="B51" s="17" t="s">
        <v>1016</v>
      </c>
      <c r="C51" s="117">
        <v>45616</v>
      </c>
      <c r="D51" s="21" t="s">
        <v>1017</v>
      </c>
      <c r="E51" s="266">
        <v>5699.54</v>
      </c>
      <c r="F51" s="164"/>
      <c r="G51" s="164"/>
      <c r="K51">
        <v>51</v>
      </c>
    </row>
    <row r="52" spans="1:11" x14ac:dyDescent="0.2">
      <c r="A52" s="15" t="s">
        <v>1052</v>
      </c>
      <c r="B52" s="17" t="s">
        <v>1053</v>
      </c>
      <c r="C52" s="117">
        <v>45639</v>
      </c>
      <c r="D52" s="21" t="s">
        <v>1054</v>
      </c>
      <c r="E52" s="21">
        <v>6298</v>
      </c>
      <c r="F52" s="164"/>
      <c r="G52" s="164"/>
      <c r="J52" s="284"/>
      <c r="K52">
        <v>52</v>
      </c>
    </row>
    <row r="53" spans="1:11" x14ac:dyDescent="0.2">
      <c r="A53" s="232" t="s">
        <v>1052</v>
      </c>
      <c r="B53" s="236" t="s">
        <v>1259</v>
      </c>
      <c r="C53" s="238">
        <v>45796</v>
      </c>
      <c r="D53" s="232" t="s">
        <v>1248</v>
      </c>
      <c r="E53" s="234">
        <v>6301</v>
      </c>
      <c r="F53" s="164"/>
      <c r="G53" s="164"/>
      <c r="H53" s="265" t="s">
        <v>860</v>
      </c>
      <c r="I53" s="266" t="s">
        <v>1165</v>
      </c>
      <c r="K53">
        <v>53</v>
      </c>
    </row>
    <row r="54" spans="1:11" x14ac:dyDescent="0.2">
      <c r="A54" s="15" t="s">
        <v>1052</v>
      </c>
      <c r="B54" s="17" t="s">
        <v>1057</v>
      </c>
      <c r="C54" s="117">
        <v>45639</v>
      </c>
      <c r="D54" s="21" t="s">
        <v>1055</v>
      </c>
      <c r="E54" s="21">
        <v>6323</v>
      </c>
      <c r="F54" s="164"/>
      <c r="G54" s="164"/>
      <c r="J54" s="284"/>
      <c r="K54">
        <v>54</v>
      </c>
    </row>
    <row r="55" spans="1:11" x14ac:dyDescent="0.2">
      <c r="A55" s="15" t="s">
        <v>192</v>
      </c>
      <c r="B55" s="17">
        <v>9339844202</v>
      </c>
      <c r="C55" s="264">
        <v>45686</v>
      </c>
      <c r="D55" s="265" t="s">
        <v>1088</v>
      </c>
      <c r="E55" s="266">
        <v>6529</v>
      </c>
      <c r="F55" s="164"/>
      <c r="G55" s="164"/>
      <c r="K55">
        <v>55</v>
      </c>
    </row>
    <row r="56" spans="1:11" x14ac:dyDescent="0.2">
      <c r="A56" s="210" t="s">
        <v>364</v>
      </c>
      <c r="B56" s="213" t="s">
        <v>919</v>
      </c>
      <c r="C56" s="276">
        <v>45456</v>
      </c>
      <c r="D56" s="214" t="s">
        <v>917</v>
      </c>
      <c r="E56" s="217">
        <v>6933.12</v>
      </c>
      <c r="F56" s="164"/>
      <c r="G56" s="164"/>
      <c r="H56" s="265" t="s">
        <v>878</v>
      </c>
      <c r="I56" s="265"/>
      <c r="J56" s="265"/>
      <c r="K56">
        <v>56</v>
      </c>
    </row>
    <row r="57" spans="1:11" x14ac:dyDescent="0.2">
      <c r="A57" s="15" t="s">
        <v>1161</v>
      </c>
      <c r="B57" s="17" t="s">
        <v>1163</v>
      </c>
      <c r="C57" s="264">
        <v>45728</v>
      </c>
      <c r="D57" s="265" t="s">
        <v>1162</v>
      </c>
      <c r="E57" s="266">
        <v>7523.35</v>
      </c>
      <c r="F57" s="164"/>
      <c r="G57" s="164"/>
      <c r="H57" s="265" t="s">
        <v>860</v>
      </c>
      <c r="I57" s="266" t="s">
        <v>1164</v>
      </c>
      <c r="K57">
        <v>57</v>
      </c>
    </row>
    <row r="58" spans="1:11" x14ac:dyDescent="0.2">
      <c r="A58" s="210" t="s">
        <v>816</v>
      </c>
      <c r="B58" s="213" t="s">
        <v>911</v>
      </c>
      <c r="C58" s="276">
        <v>45454</v>
      </c>
      <c r="D58" s="214" t="s">
        <v>912</v>
      </c>
      <c r="E58" s="214">
        <v>7550.04</v>
      </c>
      <c r="F58" s="164"/>
      <c r="G58" s="164"/>
      <c r="H58" s="265" t="s">
        <v>860</v>
      </c>
      <c r="I58" s="266">
        <f>SUM(E52:E58)</f>
        <v>47457.51</v>
      </c>
      <c r="J58" s="216" t="s">
        <v>912</v>
      </c>
      <c r="K58">
        <v>58</v>
      </c>
    </row>
    <row r="59" spans="1:11" x14ac:dyDescent="0.2">
      <c r="A59" s="208" t="s">
        <v>869</v>
      </c>
      <c r="B59" s="206" t="s">
        <v>870</v>
      </c>
      <c r="C59" s="264">
        <v>45404</v>
      </c>
      <c r="D59" s="207" t="s">
        <v>865</v>
      </c>
      <c r="E59" s="274">
        <v>8000</v>
      </c>
      <c r="F59" s="164"/>
      <c r="G59" s="164"/>
      <c r="H59" s="275" t="s">
        <v>878</v>
      </c>
      <c r="I59" s="266">
        <f>SUM(E56:E59)</f>
        <v>30006.510000000002</v>
      </c>
      <c r="J59" s="209" t="s">
        <v>865</v>
      </c>
      <c r="K59" s="326">
        <v>59</v>
      </c>
    </row>
    <row r="60" spans="1:11" ht="12.75" customHeight="1" x14ac:dyDescent="0.2">
      <c r="A60" s="210" t="s">
        <v>765</v>
      </c>
      <c r="B60" s="211" t="s">
        <v>850</v>
      </c>
      <c r="C60" s="276">
        <v>45495</v>
      </c>
      <c r="D60" s="214" t="s">
        <v>934</v>
      </c>
      <c r="E60" s="214">
        <v>8083.2</v>
      </c>
      <c r="F60" s="164"/>
      <c r="G60" s="164"/>
      <c r="H60" s="265" t="s">
        <v>873</v>
      </c>
      <c r="I60" s="214">
        <v>8083.2</v>
      </c>
      <c r="J60" s="281" t="s">
        <v>934</v>
      </c>
      <c r="K60" s="326">
        <v>60</v>
      </c>
    </row>
    <row r="61" spans="1:11" x14ac:dyDescent="0.2">
      <c r="A61" s="15" t="s">
        <v>931</v>
      </c>
      <c r="B61" s="19">
        <v>11</v>
      </c>
      <c r="C61" s="117">
        <v>45728</v>
      </c>
      <c r="D61" s="21" t="s">
        <v>1176</v>
      </c>
      <c r="E61" s="21">
        <v>8087.54</v>
      </c>
      <c r="F61" s="164"/>
      <c r="G61" s="164"/>
      <c r="H61" s="265" t="s">
        <v>915</v>
      </c>
      <c r="K61">
        <v>61</v>
      </c>
    </row>
    <row r="62" spans="1:11" x14ac:dyDescent="0.2">
      <c r="A62" s="15" t="s">
        <v>694</v>
      </c>
      <c r="B62" s="19">
        <v>13047</v>
      </c>
      <c r="C62" s="76">
        <v>45819</v>
      </c>
      <c r="D62" s="21" t="s">
        <v>1295</v>
      </c>
      <c r="E62" s="16">
        <v>9375.32</v>
      </c>
      <c r="F62" s="164"/>
      <c r="G62" s="164"/>
      <c r="H62" s="265" t="s">
        <v>915</v>
      </c>
      <c r="I62" s="266" t="s">
        <v>1164</v>
      </c>
      <c r="K62">
        <v>62</v>
      </c>
    </row>
    <row r="63" spans="1:11" x14ac:dyDescent="0.2">
      <c r="A63" s="15" t="s">
        <v>1058</v>
      </c>
      <c r="B63" s="17">
        <v>2000957103</v>
      </c>
      <c r="C63" s="117">
        <v>45639</v>
      </c>
      <c r="D63" s="21" t="s">
        <v>1056</v>
      </c>
      <c r="E63" s="21">
        <v>9644.4</v>
      </c>
      <c r="F63" s="164"/>
      <c r="G63" s="164"/>
      <c r="J63" s="284"/>
      <c r="K63">
        <v>63</v>
      </c>
    </row>
    <row r="64" spans="1:11" x14ac:dyDescent="0.2">
      <c r="A64" s="265" t="s">
        <v>746</v>
      </c>
      <c r="B64" s="269" t="s">
        <v>1203</v>
      </c>
      <c r="C64" s="264">
        <v>45763</v>
      </c>
      <c r="D64" s="265" t="s">
        <v>1192</v>
      </c>
      <c r="E64" s="266">
        <v>10044.07</v>
      </c>
      <c r="F64" s="164"/>
      <c r="G64" s="164"/>
      <c r="H64" s="265" t="s">
        <v>891</v>
      </c>
      <c r="I64" s="266" t="s">
        <v>1166</v>
      </c>
      <c r="K64">
        <v>64</v>
      </c>
    </row>
    <row r="65" spans="1:11" x14ac:dyDescent="0.2">
      <c r="A65" s="210" t="s">
        <v>364</v>
      </c>
      <c r="B65" s="213" t="s">
        <v>883</v>
      </c>
      <c r="C65" s="276">
        <v>45434</v>
      </c>
      <c r="D65" s="214" t="s">
        <v>884</v>
      </c>
      <c r="E65" s="217">
        <v>10977.44</v>
      </c>
      <c r="F65" s="164"/>
      <c r="G65" s="164"/>
      <c r="H65" s="265" t="s">
        <v>878</v>
      </c>
      <c r="I65" s="212"/>
      <c r="K65">
        <v>65</v>
      </c>
    </row>
    <row r="66" spans="1:11" x14ac:dyDescent="0.2">
      <c r="A66" s="15" t="s">
        <v>694</v>
      </c>
      <c r="B66" s="19">
        <v>12546</v>
      </c>
      <c r="C66" s="117">
        <v>45637</v>
      </c>
      <c r="D66" s="21" t="s">
        <v>1048</v>
      </c>
      <c r="E66" s="21">
        <v>11037.25</v>
      </c>
      <c r="F66" s="164"/>
      <c r="G66" s="164"/>
      <c r="J66" s="284"/>
      <c r="K66">
        <v>66</v>
      </c>
    </row>
    <row r="67" spans="1:11" x14ac:dyDescent="0.2">
      <c r="A67" s="15" t="s">
        <v>790</v>
      </c>
      <c r="B67" s="167" t="s">
        <v>1184</v>
      </c>
      <c r="C67" s="280">
        <v>45730</v>
      </c>
      <c r="D67" s="168" t="s">
        <v>1186</v>
      </c>
      <c r="E67" s="168">
        <v>13177.95</v>
      </c>
      <c r="F67" s="164"/>
      <c r="G67" s="164"/>
      <c r="H67" s="265" t="s">
        <v>905</v>
      </c>
      <c r="K67">
        <v>67</v>
      </c>
    </row>
    <row r="68" spans="1:11" x14ac:dyDescent="0.2">
      <c r="A68" s="15" t="s">
        <v>1288</v>
      </c>
      <c r="B68" s="17" t="s">
        <v>870</v>
      </c>
      <c r="C68" s="76">
        <v>45814</v>
      </c>
      <c r="D68" s="21" t="s">
        <v>1290</v>
      </c>
      <c r="E68" s="16">
        <v>13775</v>
      </c>
      <c r="F68" s="164"/>
      <c r="G68" s="164"/>
      <c r="H68" s="265" t="s">
        <v>879</v>
      </c>
      <c r="I68" s="266" t="s">
        <v>1164</v>
      </c>
      <c r="K68">
        <v>68</v>
      </c>
    </row>
    <row r="69" spans="1:11" x14ac:dyDescent="0.2">
      <c r="A69" s="212" t="s">
        <v>885</v>
      </c>
      <c r="B69" s="213" t="s">
        <v>886</v>
      </c>
      <c r="C69" s="276">
        <v>45434</v>
      </c>
      <c r="D69" s="214" t="s">
        <v>887</v>
      </c>
      <c r="E69" s="214">
        <f>8756.52+2189.13+3283.7</f>
        <v>14229.350000000002</v>
      </c>
      <c r="F69" s="164"/>
      <c r="G69" s="164"/>
      <c r="H69" s="265" t="s">
        <v>859</v>
      </c>
      <c r="K69">
        <v>69</v>
      </c>
    </row>
    <row r="70" spans="1:11" x14ac:dyDescent="0.2">
      <c r="A70" s="15" t="s">
        <v>746</v>
      </c>
      <c r="B70" s="17" t="s">
        <v>1009</v>
      </c>
      <c r="C70" s="117">
        <v>45574</v>
      </c>
      <c r="D70" s="21" t="s">
        <v>1003</v>
      </c>
      <c r="E70" s="278">
        <v>14847.28</v>
      </c>
      <c r="F70" s="164"/>
      <c r="G70" s="164"/>
      <c r="I70" s="266">
        <f>SUM(E63:E70)</f>
        <v>97732.74</v>
      </c>
      <c r="J70" s="216" t="s">
        <v>1003</v>
      </c>
      <c r="K70">
        <v>70</v>
      </c>
    </row>
    <row r="71" spans="1:11" x14ac:dyDescent="0.2">
      <c r="A71" s="210" t="s">
        <v>746</v>
      </c>
      <c r="B71" s="213" t="s">
        <v>993</v>
      </c>
      <c r="C71" s="276">
        <v>45559</v>
      </c>
      <c r="D71" s="214" t="s">
        <v>992</v>
      </c>
      <c r="E71" s="214">
        <v>14847.33</v>
      </c>
      <c r="F71" s="164"/>
      <c r="G71" s="164"/>
      <c r="I71" s="266">
        <f>SUM(E68:E71)</f>
        <v>57698.960000000006</v>
      </c>
      <c r="J71" s="216" t="s">
        <v>992</v>
      </c>
      <c r="K71">
        <v>71</v>
      </c>
    </row>
    <row r="72" spans="1:11" x14ac:dyDescent="0.2">
      <c r="A72" s="210" t="s">
        <v>181</v>
      </c>
      <c r="B72" s="211">
        <v>422509</v>
      </c>
      <c r="C72" s="276">
        <v>45434</v>
      </c>
      <c r="D72" s="214" t="s">
        <v>884</v>
      </c>
      <c r="E72" s="214">
        <v>15189.8</v>
      </c>
      <c r="F72" s="164"/>
      <c r="G72" s="164"/>
      <c r="H72" s="265" t="s">
        <v>860</v>
      </c>
      <c r="K72">
        <v>72</v>
      </c>
    </row>
    <row r="73" spans="1:11" x14ac:dyDescent="0.2">
      <c r="A73" s="265" t="s">
        <v>746</v>
      </c>
      <c r="B73" s="269" t="s">
        <v>1202</v>
      </c>
      <c r="C73" s="264">
        <v>45763</v>
      </c>
      <c r="D73" s="265" t="s">
        <v>1191</v>
      </c>
      <c r="E73" s="266">
        <v>15493.33</v>
      </c>
      <c r="F73" s="164"/>
      <c r="G73" s="164"/>
      <c r="H73" s="265" t="s">
        <v>891</v>
      </c>
      <c r="I73" s="266" t="s">
        <v>1166</v>
      </c>
      <c r="K73">
        <v>73</v>
      </c>
    </row>
    <row r="74" spans="1:11" x14ac:dyDescent="0.2">
      <c r="A74" s="210" t="s">
        <v>896</v>
      </c>
      <c r="B74" s="211" t="s">
        <v>979</v>
      </c>
      <c r="C74" s="276">
        <v>45558</v>
      </c>
      <c r="D74" s="214" t="s">
        <v>978</v>
      </c>
      <c r="E74" s="214">
        <v>15569.29</v>
      </c>
      <c r="F74" s="164"/>
      <c r="G74" s="164"/>
      <c r="I74" s="266">
        <f>SUM(E73:E74)</f>
        <v>31062.620000000003</v>
      </c>
      <c r="J74" s="216" t="s">
        <v>978</v>
      </c>
      <c r="K74" s="326">
        <v>74</v>
      </c>
    </row>
    <row r="75" spans="1:11" x14ac:dyDescent="0.2">
      <c r="A75" s="265" t="s">
        <v>954</v>
      </c>
      <c r="B75" s="269" t="s">
        <v>1080</v>
      </c>
      <c r="C75" s="117">
        <v>45686</v>
      </c>
      <c r="D75" s="21" t="s">
        <v>1081</v>
      </c>
      <c r="E75" s="266">
        <v>15769.6</v>
      </c>
      <c r="F75" s="164"/>
      <c r="G75" s="164"/>
      <c r="K75" s="326">
        <v>75</v>
      </c>
    </row>
    <row r="76" spans="1:11" x14ac:dyDescent="0.2">
      <c r="A76" s="15" t="s">
        <v>746</v>
      </c>
      <c r="B76" s="17" t="s">
        <v>1008</v>
      </c>
      <c r="C76" s="117">
        <v>45574</v>
      </c>
      <c r="D76" s="21" t="s">
        <v>1003</v>
      </c>
      <c r="E76" s="278">
        <v>16319.33</v>
      </c>
      <c r="F76" s="164"/>
      <c r="G76" s="164"/>
      <c r="K76" s="326">
        <v>76</v>
      </c>
    </row>
    <row r="77" spans="1:11" x14ac:dyDescent="0.2">
      <c r="A77" s="232" t="s">
        <v>746</v>
      </c>
      <c r="B77" s="235" t="s">
        <v>1255</v>
      </c>
      <c r="C77" s="238">
        <v>45796</v>
      </c>
      <c r="D77" s="232" t="s">
        <v>1244</v>
      </c>
      <c r="E77" s="234">
        <v>16458.29</v>
      </c>
      <c r="F77" s="164"/>
      <c r="G77" s="164"/>
      <c r="H77" s="232" t="s">
        <v>891</v>
      </c>
      <c r="I77" s="265" t="s">
        <v>1166</v>
      </c>
      <c r="K77" s="326">
        <v>77</v>
      </c>
    </row>
    <row r="78" spans="1:11" x14ac:dyDescent="0.2">
      <c r="A78" s="15" t="s">
        <v>684</v>
      </c>
      <c r="B78" s="17">
        <v>1235</v>
      </c>
      <c r="C78" s="117">
        <v>45728</v>
      </c>
      <c r="D78" s="21" t="s">
        <v>1178</v>
      </c>
      <c r="E78" s="164">
        <v>17750</v>
      </c>
      <c r="F78" s="164"/>
      <c r="G78" s="164"/>
      <c r="H78" s="265" t="s">
        <v>859</v>
      </c>
      <c r="K78">
        <v>78</v>
      </c>
    </row>
    <row r="79" spans="1:11" x14ac:dyDescent="0.2">
      <c r="A79" s="210" t="s">
        <v>305</v>
      </c>
      <c r="B79" s="211" t="s">
        <v>880</v>
      </c>
      <c r="C79" s="276">
        <v>45412</v>
      </c>
      <c r="D79" s="214" t="s">
        <v>881</v>
      </c>
      <c r="E79" s="214">
        <v>17957.53</v>
      </c>
      <c r="F79" s="164"/>
      <c r="G79" s="164"/>
      <c r="H79" s="265" t="s">
        <v>879</v>
      </c>
      <c r="I79" s="266">
        <v>17957.53</v>
      </c>
      <c r="J79" s="281" t="s">
        <v>881</v>
      </c>
      <c r="K79">
        <v>79</v>
      </c>
    </row>
    <row r="80" spans="1:11" x14ac:dyDescent="0.2">
      <c r="A80" s="265" t="s">
        <v>954</v>
      </c>
      <c r="B80" s="267" t="s">
        <v>953</v>
      </c>
      <c r="C80" s="276">
        <v>45496</v>
      </c>
      <c r="D80" s="214" t="s">
        <v>952</v>
      </c>
      <c r="E80" s="266">
        <v>18636.8</v>
      </c>
      <c r="F80" s="164"/>
      <c r="G80" s="164"/>
      <c r="I80" s="266">
        <f>SUM(E71:E80)</f>
        <v>163991.29999999999</v>
      </c>
      <c r="J80" s="281" t="s">
        <v>944</v>
      </c>
      <c r="K80">
        <v>80</v>
      </c>
    </row>
    <row r="81" spans="1:11" x14ac:dyDescent="0.2">
      <c r="A81" s="15" t="s">
        <v>1052</v>
      </c>
      <c r="B81" s="17" t="s">
        <v>1084</v>
      </c>
      <c r="C81" s="264">
        <v>45686</v>
      </c>
      <c r="D81" s="265" t="s">
        <v>1085</v>
      </c>
      <c r="E81" s="266">
        <v>20186</v>
      </c>
      <c r="F81" s="164"/>
      <c r="G81" s="164"/>
      <c r="K81">
        <v>81</v>
      </c>
    </row>
    <row r="82" spans="1:11" x14ac:dyDescent="0.2">
      <c r="A82" s="15" t="s">
        <v>203</v>
      </c>
      <c r="B82" s="17">
        <v>2000942687</v>
      </c>
      <c r="C82" s="117">
        <v>45616</v>
      </c>
      <c r="D82" s="21" t="s">
        <v>1023</v>
      </c>
      <c r="E82" s="21">
        <v>20360.400000000001</v>
      </c>
      <c r="F82" s="164"/>
      <c r="G82" s="164"/>
      <c r="K82">
        <v>82</v>
      </c>
    </row>
    <row r="83" spans="1:11" x14ac:dyDescent="0.2">
      <c r="A83" s="210" t="s">
        <v>203</v>
      </c>
      <c r="B83" s="213">
        <v>2000876913</v>
      </c>
      <c r="C83" s="276">
        <v>45434</v>
      </c>
      <c r="D83" s="214" t="s">
        <v>884</v>
      </c>
      <c r="E83" s="214">
        <v>20893.919999999998</v>
      </c>
      <c r="F83" s="164"/>
      <c r="G83" s="164"/>
      <c r="H83" s="265" t="s">
        <v>860</v>
      </c>
      <c r="K83">
        <v>83</v>
      </c>
    </row>
    <row r="84" spans="1:11" x14ac:dyDescent="0.2">
      <c r="A84" s="210" t="s">
        <v>821</v>
      </c>
      <c r="B84" s="211">
        <v>6</v>
      </c>
      <c r="C84" s="276">
        <v>45528</v>
      </c>
      <c r="D84" s="214" t="s">
        <v>975</v>
      </c>
      <c r="E84" s="214">
        <v>21091.85</v>
      </c>
      <c r="F84" s="164"/>
      <c r="G84" s="164"/>
      <c r="I84" s="266">
        <f>SUM(E82:E84)</f>
        <v>62346.17</v>
      </c>
      <c r="J84" s="216" t="s">
        <v>975</v>
      </c>
      <c r="K84">
        <v>84</v>
      </c>
    </row>
    <row r="85" spans="1:11" x14ac:dyDescent="0.2">
      <c r="A85" s="15" t="s">
        <v>816</v>
      </c>
      <c r="B85" s="17" t="s">
        <v>1016</v>
      </c>
      <c r="C85" s="117">
        <v>45616</v>
      </c>
      <c r="D85" s="21" t="s">
        <v>1017</v>
      </c>
      <c r="E85" s="271">
        <v>21539.82</v>
      </c>
      <c r="F85" s="164"/>
      <c r="G85" s="164"/>
      <c r="K85">
        <v>85</v>
      </c>
    </row>
    <row r="86" spans="1:11" x14ac:dyDescent="0.2">
      <c r="A86" s="15" t="s">
        <v>821</v>
      </c>
      <c r="B86" s="19">
        <v>8</v>
      </c>
      <c r="C86" s="117">
        <v>45706</v>
      </c>
      <c r="D86" s="21" t="s">
        <v>1106</v>
      </c>
      <c r="E86" s="279">
        <v>21622.93</v>
      </c>
      <c r="F86" s="164"/>
      <c r="G86" s="164"/>
      <c r="K86">
        <v>86</v>
      </c>
    </row>
    <row r="87" spans="1:11" x14ac:dyDescent="0.2">
      <c r="A87" s="297" t="s">
        <v>816</v>
      </c>
      <c r="B87" s="298" t="s">
        <v>1261</v>
      </c>
      <c r="C87" s="299">
        <v>45796</v>
      </c>
      <c r="D87" s="297" t="s">
        <v>1269</v>
      </c>
      <c r="E87" s="296">
        <v>22034.375</v>
      </c>
      <c r="F87" s="164"/>
      <c r="G87" s="164"/>
      <c r="H87" s="265" t="s">
        <v>860</v>
      </c>
      <c r="I87" s="266" t="s">
        <v>1165</v>
      </c>
      <c r="K87">
        <v>87</v>
      </c>
    </row>
    <row r="88" spans="1:11" x14ac:dyDescent="0.2">
      <c r="A88" s="208" t="s">
        <v>203</v>
      </c>
      <c r="B88" s="206">
        <v>2000864686</v>
      </c>
      <c r="C88" s="264">
        <v>45404</v>
      </c>
      <c r="D88" s="207" t="s">
        <v>865</v>
      </c>
      <c r="E88" s="207">
        <v>22216.32</v>
      </c>
      <c r="F88" s="164"/>
      <c r="G88" s="164"/>
      <c r="H88" s="207" t="s">
        <v>860</v>
      </c>
      <c r="K88">
        <v>88</v>
      </c>
    </row>
    <row r="89" spans="1:11" x14ac:dyDescent="0.2">
      <c r="A89" s="210" t="s">
        <v>203</v>
      </c>
      <c r="B89" s="213">
        <v>2000889102</v>
      </c>
      <c r="C89" s="276">
        <v>45456</v>
      </c>
      <c r="D89" s="214" t="s">
        <v>917</v>
      </c>
      <c r="E89" s="214">
        <v>22271.040000000001</v>
      </c>
      <c r="F89" s="164"/>
      <c r="G89" s="164"/>
      <c r="H89" s="265" t="s">
        <v>860</v>
      </c>
      <c r="I89" s="265"/>
      <c r="J89" s="265"/>
      <c r="K89">
        <v>89</v>
      </c>
    </row>
    <row r="90" spans="1:11" x14ac:dyDescent="0.2">
      <c r="A90" s="210" t="s">
        <v>203</v>
      </c>
      <c r="B90" s="213">
        <v>2000889102</v>
      </c>
      <c r="C90" s="276">
        <v>45496</v>
      </c>
      <c r="D90" s="214" t="s">
        <v>960</v>
      </c>
      <c r="E90" s="214">
        <v>22271.040000000001</v>
      </c>
      <c r="F90" s="164"/>
      <c r="G90" s="164"/>
      <c r="K90">
        <v>90</v>
      </c>
    </row>
    <row r="91" spans="1:11" x14ac:dyDescent="0.2">
      <c r="A91" s="15" t="s">
        <v>816</v>
      </c>
      <c r="B91" s="17" t="s">
        <v>1064</v>
      </c>
      <c r="C91" s="264">
        <v>45679</v>
      </c>
      <c r="D91" s="265" t="s">
        <v>1065</v>
      </c>
      <c r="E91" s="266">
        <v>22354.880000000001</v>
      </c>
      <c r="F91" s="164"/>
      <c r="G91" s="164"/>
      <c r="K91">
        <v>91</v>
      </c>
    </row>
    <row r="92" spans="1:11" x14ac:dyDescent="0.2">
      <c r="A92" s="232" t="s">
        <v>746</v>
      </c>
      <c r="B92" s="235" t="s">
        <v>1257</v>
      </c>
      <c r="C92" s="238">
        <v>45796</v>
      </c>
      <c r="D92" s="232" t="s">
        <v>1246</v>
      </c>
      <c r="E92" s="234">
        <v>22446.76</v>
      </c>
      <c r="F92" s="164"/>
      <c r="G92" s="164"/>
      <c r="H92" s="232" t="s">
        <v>891</v>
      </c>
      <c r="I92" s="265" t="s">
        <v>1166</v>
      </c>
      <c r="K92">
        <v>92</v>
      </c>
    </row>
    <row r="93" spans="1:11" x14ac:dyDescent="0.2">
      <c r="A93" s="210" t="s">
        <v>203</v>
      </c>
      <c r="B93" s="213">
        <v>2000920616</v>
      </c>
      <c r="C93" s="276">
        <v>45559</v>
      </c>
      <c r="D93" s="214" t="s">
        <v>992</v>
      </c>
      <c r="E93" s="214">
        <v>22503.599999999999</v>
      </c>
      <c r="F93" s="164"/>
      <c r="G93" s="164"/>
      <c r="K93">
        <v>93</v>
      </c>
    </row>
    <row r="94" spans="1:11" x14ac:dyDescent="0.2">
      <c r="A94" s="15" t="s">
        <v>203</v>
      </c>
      <c r="B94" s="17">
        <v>2000931172</v>
      </c>
      <c r="C94" s="117">
        <v>45586</v>
      </c>
      <c r="D94" s="21" t="s">
        <v>1012</v>
      </c>
      <c r="E94" s="219">
        <v>23575.200000000001</v>
      </c>
      <c r="F94" s="164"/>
      <c r="G94" s="164"/>
      <c r="I94" s="266">
        <f>E94</f>
        <v>23575.200000000001</v>
      </c>
      <c r="J94" s="216" t="s">
        <v>1012</v>
      </c>
      <c r="K94">
        <v>94</v>
      </c>
    </row>
    <row r="95" spans="1:11" x14ac:dyDescent="0.2">
      <c r="A95" s="210" t="s">
        <v>181</v>
      </c>
      <c r="B95" s="213">
        <v>410490</v>
      </c>
      <c r="C95" s="276">
        <v>45434</v>
      </c>
      <c r="D95" s="214" t="s">
        <v>884</v>
      </c>
      <c r="E95" s="214">
        <v>23613.29</v>
      </c>
      <c r="F95" s="164"/>
      <c r="G95" s="164"/>
      <c r="H95" s="265" t="s">
        <v>860</v>
      </c>
      <c r="J95" s="265"/>
      <c r="K95">
        <v>95</v>
      </c>
    </row>
    <row r="96" spans="1:11" x14ac:dyDescent="0.2">
      <c r="A96" s="210" t="s">
        <v>896</v>
      </c>
      <c r="B96" s="211" t="s">
        <v>907</v>
      </c>
      <c r="C96" s="276">
        <v>45454</v>
      </c>
      <c r="D96" s="214" t="s">
        <v>897</v>
      </c>
      <c r="E96" s="214">
        <v>24285.15</v>
      </c>
      <c r="F96" s="164"/>
      <c r="G96" s="164"/>
      <c r="H96" s="265" t="s">
        <v>873</v>
      </c>
      <c r="I96" s="214">
        <v>24285.15</v>
      </c>
      <c r="J96" s="216" t="s">
        <v>897</v>
      </c>
      <c r="K96">
        <v>96</v>
      </c>
    </row>
    <row r="97" spans="1:11" x14ac:dyDescent="0.2">
      <c r="A97" s="265" t="s">
        <v>177</v>
      </c>
      <c r="B97" s="206" t="s">
        <v>864</v>
      </c>
      <c r="C97" s="264">
        <v>45404</v>
      </c>
      <c r="D97" s="207" t="s">
        <v>865</v>
      </c>
      <c r="E97" s="207">
        <v>24930.959999999999</v>
      </c>
      <c r="F97" s="164"/>
      <c r="G97" s="164"/>
      <c r="H97" s="207" t="s">
        <v>860</v>
      </c>
      <c r="K97">
        <v>97</v>
      </c>
    </row>
    <row r="98" spans="1:11" x14ac:dyDescent="0.2">
      <c r="A98" s="210" t="s">
        <v>821</v>
      </c>
      <c r="B98" s="211">
        <v>4</v>
      </c>
      <c r="C98" s="276">
        <v>45457</v>
      </c>
      <c r="D98" s="214" t="s">
        <v>925</v>
      </c>
      <c r="E98" s="214">
        <v>25077.279999999999</v>
      </c>
      <c r="F98" s="164"/>
      <c r="G98" s="164"/>
      <c r="H98" s="265" t="s">
        <v>859</v>
      </c>
      <c r="K98">
        <v>98</v>
      </c>
    </row>
    <row r="99" spans="1:11" x14ac:dyDescent="0.2">
      <c r="A99" s="208" t="s">
        <v>181</v>
      </c>
      <c r="B99" s="206">
        <v>418635</v>
      </c>
      <c r="C99" s="264">
        <v>45404</v>
      </c>
      <c r="D99" s="207" t="s">
        <v>865</v>
      </c>
      <c r="E99" s="207">
        <v>25132.85</v>
      </c>
      <c r="F99" s="164"/>
      <c r="G99" s="164"/>
      <c r="H99" s="207" t="s">
        <v>860</v>
      </c>
      <c r="K99">
        <v>99</v>
      </c>
    </row>
    <row r="100" spans="1:11" x14ac:dyDescent="0.2">
      <c r="A100" s="297" t="s">
        <v>816</v>
      </c>
      <c r="B100" s="298" t="s">
        <v>1291</v>
      </c>
      <c r="C100" s="299">
        <v>45817</v>
      </c>
      <c r="D100" s="297" t="s">
        <v>1292</v>
      </c>
      <c r="E100" s="296">
        <v>25155.18</v>
      </c>
      <c r="F100" s="164"/>
      <c r="G100" s="164"/>
      <c r="H100" s="265" t="s">
        <v>860</v>
      </c>
      <c r="I100" s="266" t="s">
        <v>1164</v>
      </c>
      <c r="K100">
        <v>100</v>
      </c>
    </row>
    <row r="101" spans="1:11" x14ac:dyDescent="0.2">
      <c r="A101" s="15" t="s">
        <v>821</v>
      </c>
      <c r="B101" s="19">
        <v>10</v>
      </c>
      <c r="C101" s="117">
        <v>45706</v>
      </c>
      <c r="D101" s="21" t="s">
        <v>1108</v>
      </c>
      <c r="E101" s="279">
        <v>25284.32</v>
      </c>
      <c r="F101" s="164"/>
      <c r="G101" s="164"/>
      <c r="K101">
        <v>101</v>
      </c>
    </row>
    <row r="102" spans="1:11" x14ac:dyDescent="0.2">
      <c r="A102" s="232" t="s">
        <v>816</v>
      </c>
      <c r="B102" s="236" t="s">
        <v>1261</v>
      </c>
      <c r="C102" s="238">
        <v>45796</v>
      </c>
      <c r="D102" s="232" t="s">
        <v>1250</v>
      </c>
      <c r="E102" s="234">
        <v>25960.5</v>
      </c>
      <c r="F102" s="164"/>
      <c r="G102" s="164"/>
      <c r="H102" s="265" t="s">
        <v>860</v>
      </c>
      <c r="I102" s="266" t="s">
        <v>1164</v>
      </c>
      <c r="K102">
        <v>102</v>
      </c>
    </row>
    <row r="103" spans="1:11" x14ac:dyDescent="0.2">
      <c r="A103" s="210" t="s">
        <v>684</v>
      </c>
      <c r="B103" s="213">
        <v>1201</v>
      </c>
      <c r="C103" s="276">
        <v>45495</v>
      </c>
      <c r="D103" s="214" t="s">
        <v>938</v>
      </c>
      <c r="E103" s="214">
        <v>28321.439999999999</v>
      </c>
      <c r="F103" s="164"/>
      <c r="G103" s="164"/>
      <c r="H103" s="265" t="s">
        <v>859</v>
      </c>
      <c r="K103">
        <v>103</v>
      </c>
    </row>
    <row r="104" spans="1:11" x14ac:dyDescent="0.2">
      <c r="A104" s="210" t="s">
        <v>821</v>
      </c>
      <c r="B104" s="211">
        <v>3</v>
      </c>
      <c r="C104" s="276">
        <v>45434</v>
      </c>
      <c r="D104" s="214" t="s">
        <v>887</v>
      </c>
      <c r="E104" s="214">
        <v>28429</v>
      </c>
      <c r="F104" s="164"/>
      <c r="G104" s="164"/>
      <c r="H104" s="265" t="s">
        <v>859</v>
      </c>
      <c r="K104">
        <v>104</v>
      </c>
    </row>
    <row r="105" spans="1:11" x14ac:dyDescent="0.2">
      <c r="A105" s="15" t="s">
        <v>816</v>
      </c>
      <c r="B105" s="17" t="s">
        <v>1064</v>
      </c>
      <c r="C105" s="264">
        <v>45679</v>
      </c>
      <c r="D105" s="265" t="s">
        <v>1065</v>
      </c>
      <c r="E105" s="266">
        <v>28524.5</v>
      </c>
      <c r="F105" s="164"/>
      <c r="G105" s="164"/>
      <c r="K105">
        <v>105</v>
      </c>
    </row>
    <row r="106" spans="1:11" x14ac:dyDescent="0.2">
      <c r="A106" s="15" t="s">
        <v>390</v>
      </c>
      <c r="B106" s="19">
        <v>42785250145</v>
      </c>
      <c r="C106" s="117">
        <v>45728</v>
      </c>
      <c r="D106" s="21" t="s">
        <v>1173</v>
      </c>
      <c r="E106" s="21">
        <v>28585.88</v>
      </c>
      <c r="F106" s="164"/>
      <c r="G106" s="164"/>
      <c r="H106" s="265" t="s">
        <v>898</v>
      </c>
      <c r="K106">
        <v>106</v>
      </c>
    </row>
    <row r="107" spans="1:11" x14ac:dyDescent="0.2">
      <c r="A107" s="15" t="s">
        <v>1052</v>
      </c>
      <c r="B107" s="17" t="s">
        <v>1086</v>
      </c>
      <c r="C107" s="264">
        <v>45686</v>
      </c>
      <c r="D107" s="265" t="s">
        <v>1087</v>
      </c>
      <c r="E107" s="266">
        <v>29114</v>
      </c>
      <c r="F107" s="164"/>
      <c r="G107" s="164"/>
      <c r="K107">
        <v>107</v>
      </c>
    </row>
    <row r="108" spans="1:11" x14ac:dyDescent="0.2">
      <c r="A108" s="15" t="s">
        <v>816</v>
      </c>
      <c r="B108" s="17" t="s">
        <v>1064</v>
      </c>
      <c r="C108" s="264">
        <v>45679</v>
      </c>
      <c r="D108" s="265" t="s">
        <v>1065</v>
      </c>
      <c r="E108" s="266">
        <v>30968.31</v>
      </c>
      <c r="F108" s="164"/>
      <c r="G108" s="164"/>
      <c r="I108" s="266">
        <f>SUM(E102:E108)</f>
        <v>199903.63</v>
      </c>
      <c r="J108" s="281" t="s">
        <v>1067</v>
      </c>
      <c r="K108">
        <v>108</v>
      </c>
    </row>
    <row r="109" spans="1:11" x14ac:dyDescent="0.2">
      <c r="A109" s="265" t="s">
        <v>1052</v>
      </c>
      <c r="B109" s="269" t="s">
        <v>1077</v>
      </c>
      <c r="C109" s="117">
        <v>45686</v>
      </c>
      <c r="D109" s="21" t="s">
        <v>1078</v>
      </c>
      <c r="E109" s="266">
        <v>30970</v>
      </c>
      <c r="F109" s="164"/>
      <c r="G109" s="164"/>
      <c r="K109">
        <v>109</v>
      </c>
    </row>
    <row r="110" spans="1:11" x14ac:dyDescent="0.2">
      <c r="A110" s="210" t="s">
        <v>808</v>
      </c>
      <c r="B110" s="211">
        <v>8824115</v>
      </c>
      <c r="C110" s="276">
        <v>45558</v>
      </c>
      <c r="D110" s="214" t="s">
        <v>981</v>
      </c>
      <c r="E110" s="214">
        <v>31097.7</v>
      </c>
      <c r="F110" s="164"/>
      <c r="G110" s="164"/>
      <c r="I110" s="214">
        <v>31097.7</v>
      </c>
      <c r="J110" s="216" t="s">
        <v>981</v>
      </c>
      <c r="K110">
        <v>110</v>
      </c>
    </row>
    <row r="111" spans="1:11" x14ac:dyDescent="0.2">
      <c r="A111" s="232" t="s">
        <v>1197</v>
      </c>
      <c r="B111" s="272">
        <v>2341002</v>
      </c>
      <c r="C111" s="238">
        <v>45796</v>
      </c>
      <c r="D111" s="232" t="s">
        <v>1253</v>
      </c>
      <c r="E111" s="234">
        <v>33015</v>
      </c>
      <c r="F111" s="164"/>
      <c r="G111" s="164"/>
      <c r="H111" s="265" t="s">
        <v>860</v>
      </c>
      <c r="I111" s="266" t="s">
        <v>1164</v>
      </c>
      <c r="K111">
        <v>111</v>
      </c>
    </row>
    <row r="112" spans="1:11" x14ac:dyDescent="0.2">
      <c r="A112" s="15" t="s">
        <v>1052</v>
      </c>
      <c r="B112" s="17" t="s">
        <v>1082</v>
      </c>
      <c r="C112" s="264">
        <v>45686</v>
      </c>
      <c r="D112" s="265" t="s">
        <v>1083</v>
      </c>
      <c r="E112" s="266">
        <v>33758</v>
      </c>
      <c r="F112" s="164"/>
      <c r="G112" s="164"/>
      <c r="K112">
        <v>112</v>
      </c>
    </row>
    <row r="113" spans="1:11" x14ac:dyDescent="0.2">
      <c r="A113" s="232" t="s">
        <v>1197</v>
      </c>
      <c r="B113" s="272">
        <v>2341004</v>
      </c>
      <c r="C113" s="238">
        <v>45796</v>
      </c>
      <c r="D113" s="232" t="s">
        <v>1251</v>
      </c>
      <c r="E113" s="234">
        <v>34537.589999999997</v>
      </c>
      <c r="F113" s="164"/>
      <c r="G113" s="164"/>
      <c r="H113" s="265" t="s">
        <v>860</v>
      </c>
      <c r="I113" s="266" t="s">
        <v>1164</v>
      </c>
      <c r="K113">
        <v>113</v>
      </c>
    </row>
    <row r="114" spans="1:11" x14ac:dyDescent="0.2">
      <c r="A114" s="210" t="s">
        <v>746</v>
      </c>
      <c r="B114" s="213" t="s">
        <v>890</v>
      </c>
      <c r="C114" s="276">
        <v>45434</v>
      </c>
      <c r="D114" s="214" t="s">
        <v>884</v>
      </c>
      <c r="E114" s="214">
        <v>34554.75</v>
      </c>
      <c r="F114" s="164"/>
      <c r="G114" s="164"/>
      <c r="H114" s="265" t="s">
        <v>891</v>
      </c>
      <c r="K114">
        <v>114</v>
      </c>
    </row>
    <row r="115" spans="1:11" x14ac:dyDescent="0.2">
      <c r="A115" s="15" t="s">
        <v>177</v>
      </c>
      <c r="B115" s="17" t="s">
        <v>1113</v>
      </c>
      <c r="C115" s="264">
        <v>45712</v>
      </c>
      <c r="D115" s="265" t="s">
        <v>1114</v>
      </c>
      <c r="E115" s="266">
        <v>38654.93</v>
      </c>
      <c r="F115" s="164"/>
      <c r="G115" s="164"/>
      <c r="H115" s="265" t="s">
        <v>860</v>
      </c>
      <c r="K115">
        <v>115</v>
      </c>
    </row>
    <row r="116" spans="1:11" x14ac:dyDescent="0.2">
      <c r="A116" s="15" t="s">
        <v>821</v>
      </c>
      <c r="B116" s="19">
        <v>9</v>
      </c>
      <c r="C116" s="117">
        <v>45706</v>
      </c>
      <c r="D116" s="21" t="s">
        <v>1107</v>
      </c>
      <c r="E116" s="279">
        <v>38991.230000000003</v>
      </c>
      <c r="F116" s="164"/>
      <c r="G116" s="164"/>
      <c r="K116">
        <v>116</v>
      </c>
    </row>
    <row r="117" spans="1:11" x14ac:dyDescent="0.2">
      <c r="A117" s="212" t="s">
        <v>683</v>
      </c>
      <c r="B117" s="213">
        <v>4</v>
      </c>
      <c r="C117" s="276">
        <v>45434</v>
      </c>
      <c r="D117" s="214" t="s">
        <v>887</v>
      </c>
      <c r="E117" s="217">
        <v>38998.120000000003</v>
      </c>
      <c r="F117" s="164"/>
      <c r="G117" s="164"/>
      <c r="H117" s="265" t="s">
        <v>859</v>
      </c>
      <c r="I117" s="266">
        <f>SUM(E114:E117)</f>
        <v>151199.03</v>
      </c>
      <c r="J117" s="281" t="s">
        <v>887</v>
      </c>
      <c r="K117">
        <v>117</v>
      </c>
    </row>
    <row r="118" spans="1:11" x14ac:dyDescent="0.2">
      <c r="A118" s="210" t="s">
        <v>262</v>
      </c>
      <c r="B118" s="269" t="s">
        <v>967</v>
      </c>
      <c r="C118" s="276">
        <v>45525</v>
      </c>
      <c r="D118" s="214" t="s">
        <v>966</v>
      </c>
      <c r="E118" s="266">
        <v>39332.480000000003</v>
      </c>
      <c r="F118" s="164"/>
      <c r="G118" s="164"/>
      <c r="K118">
        <v>118</v>
      </c>
    </row>
    <row r="119" spans="1:11" x14ac:dyDescent="0.2">
      <c r="A119" s="15" t="s">
        <v>1132</v>
      </c>
      <c r="B119" s="17" t="s">
        <v>1138</v>
      </c>
      <c r="C119" s="264">
        <v>45728</v>
      </c>
      <c r="D119" s="265" t="s">
        <v>1133</v>
      </c>
      <c r="E119" s="266">
        <v>39640.519999999997</v>
      </c>
      <c r="F119" s="164"/>
      <c r="G119" s="164"/>
      <c r="H119" s="265" t="s">
        <v>891</v>
      </c>
      <c r="I119" s="266" t="s">
        <v>1166</v>
      </c>
      <c r="K119">
        <v>119</v>
      </c>
    </row>
    <row r="120" spans="1:11" x14ac:dyDescent="0.2">
      <c r="A120" s="210" t="s">
        <v>305</v>
      </c>
      <c r="B120" s="211" t="s">
        <v>828</v>
      </c>
      <c r="C120" s="276">
        <v>45366</v>
      </c>
      <c r="D120" s="214" t="s">
        <v>829</v>
      </c>
      <c r="E120" s="214">
        <v>40236.300000000003</v>
      </c>
      <c r="F120" s="164"/>
      <c r="G120" s="164"/>
      <c r="H120" s="265" t="s">
        <v>879</v>
      </c>
      <c r="I120" s="266">
        <v>40236.300000000003</v>
      </c>
      <c r="J120" s="281" t="s">
        <v>829</v>
      </c>
      <c r="K120">
        <v>120</v>
      </c>
    </row>
    <row r="121" spans="1:11" x14ac:dyDescent="0.2">
      <c r="A121" s="210" t="s">
        <v>816</v>
      </c>
      <c r="B121" s="213" t="s">
        <v>911</v>
      </c>
      <c r="C121" s="276">
        <v>45454</v>
      </c>
      <c r="D121" s="214" t="s">
        <v>912</v>
      </c>
      <c r="E121" s="214">
        <v>40340.9</v>
      </c>
      <c r="F121" s="164"/>
      <c r="G121" s="164"/>
      <c r="H121" s="265" t="s">
        <v>860</v>
      </c>
      <c r="K121">
        <v>121</v>
      </c>
    </row>
    <row r="122" spans="1:11" x14ac:dyDescent="0.2">
      <c r="A122" s="15" t="s">
        <v>816</v>
      </c>
      <c r="B122" s="17" t="s">
        <v>1064</v>
      </c>
      <c r="C122" s="264">
        <v>45679</v>
      </c>
      <c r="D122" s="265" t="s">
        <v>1065</v>
      </c>
      <c r="E122" s="266">
        <v>40543.25</v>
      </c>
      <c r="F122" s="164"/>
      <c r="G122" s="164"/>
      <c r="K122">
        <v>122</v>
      </c>
    </row>
    <row r="123" spans="1:11" x14ac:dyDescent="0.2">
      <c r="A123" s="15" t="s">
        <v>821</v>
      </c>
      <c r="B123" s="20">
        <v>14</v>
      </c>
      <c r="C123" s="76"/>
      <c r="D123" s="21" t="s">
        <v>1307</v>
      </c>
      <c r="E123" s="241">
        <v>43500.17</v>
      </c>
      <c r="F123" s="164"/>
      <c r="G123" s="164"/>
      <c r="H123" s="265" t="s">
        <v>859</v>
      </c>
      <c r="I123" s="266" t="s">
        <v>1164</v>
      </c>
      <c r="K123">
        <v>123</v>
      </c>
    </row>
    <row r="124" spans="1:11" x14ac:dyDescent="0.2">
      <c r="A124" s="15" t="s">
        <v>821</v>
      </c>
      <c r="B124" s="19">
        <v>12</v>
      </c>
      <c r="C124" s="117">
        <v>45728</v>
      </c>
      <c r="D124" s="21" t="s">
        <v>1178</v>
      </c>
      <c r="E124" s="279">
        <v>43781.95</v>
      </c>
      <c r="F124" s="164"/>
      <c r="G124" s="164"/>
      <c r="H124" s="265" t="s">
        <v>859</v>
      </c>
      <c r="K124" s="326">
        <v>124</v>
      </c>
    </row>
    <row r="125" spans="1:11" ht="12.75" customHeight="1" x14ac:dyDescent="0.2">
      <c r="A125" s="15" t="s">
        <v>390</v>
      </c>
      <c r="B125" s="19">
        <v>42785250483</v>
      </c>
      <c r="C125" s="117">
        <v>45763</v>
      </c>
      <c r="D125" s="21" t="s">
        <v>1210</v>
      </c>
      <c r="E125" s="21">
        <v>45424</v>
      </c>
      <c r="F125" s="164"/>
      <c r="G125" s="164"/>
      <c r="H125" s="265" t="s">
        <v>898</v>
      </c>
      <c r="I125" s="266" t="s">
        <v>1164</v>
      </c>
      <c r="K125" s="326">
        <v>125</v>
      </c>
    </row>
    <row r="126" spans="1:11" x14ac:dyDescent="0.2">
      <c r="A126" s="15" t="s">
        <v>816</v>
      </c>
      <c r="B126" s="17" t="s">
        <v>1064</v>
      </c>
      <c r="C126" s="264">
        <v>45679</v>
      </c>
      <c r="D126" s="265" t="s">
        <v>1065</v>
      </c>
      <c r="E126" s="266">
        <v>47353.88</v>
      </c>
      <c r="F126" s="164"/>
      <c r="G126" s="164"/>
      <c r="K126">
        <v>126</v>
      </c>
    </row>
    <row r="127" spans="1:11" x14ac:dyDescent="0.2">
      <c r="A127" s="210" t="s">
        <v>262</v>
      </c>
      <c r="B127" s="213" t="s">
        <v>892</v>
      </c>
      <c r="C127" s="276">
        <v>45434</v>
      </c>
      <c r="D127" s="214" t="s">
        <v>884</v>
      </c>
      <c r="E127" s="214">
        <v>48936.05</v>
      </c>
      <c r="F127" s="164"/>
      <c r="G127" s="164"/>
      <c r="H127" s="265" t="s">
        <v>860</v>
      </c>
      <c r="I127" s="266">
        <f>SUM(E121:E127)</f>
        <v>309880.2</v>
      </c>
      <c r="J127" s="215" t="s">
        <v>884</v>
      </c>
      <c r="K127">
        <v>127</v>
      </c>
    </row>
    <row r="128" spans="1:11" x14ac:dyDescent="0.2">
      <c r="A128" s="15" t="s">
        <v>228</v>
      </c>
      <c r="B128" s="17">
        <v>21</v>
      </c>
      <c r="C128" s="264">
        <v>45686</v>
      </c>
      <c r="D128" s="265" t="s">
        <v>1091</v>
      </c>
      <c r="E128" s="266">
        <v>49552</v>
      </c>
      <c r="F128" s="164"/>
      <c r="G128" s="164"/>
      <c r="I128" s="266">
        <f>SUM(E118:E128)</f>
        <v>478641.5</v>
      </c>
      <c r="J128" s="281" t="s">
        <v>1092</v>
      </c>
      <c r="K128">
        <v>128</v>
      </c>
    </row>
    <row r="129" spans="1:11" x14ac:dyDescent="0.2">
      <c r="A129" s="15" t="s">
        <v>931</v>
      </c>
      <c r="B129" s="19">
        <v>14</v>
      </c>
      <c r="C129" s="76">
        <v>45819</v>
      </c>
      <c r="D129" s="21" t="s">
        <v>1294</v>
      </c>
      <c r="E129" s="16">
        <v>52197.87</v>
      </c>
      <c r="F129" s="164"/>
      <c r="G129" s="164"/>
      <c r="H129" s="265" t="s">
        <v>915</v>
      </c>
      <c r="I129" s="266" t="s">
        <v>1164</v>
      </c>
      <c r="K129">
        <v>129</v>
      </c>
    </row>
    <row r="130" spans="1:11" x14ac:dyDescent="0.2">
      <c r="A130" s="210" t="s">
        <v>808</v>
      </c>
      <c r="B130" s="211">
        <v>8824041</v>
      </c>
      <c r="C130" s="276">
        <v>45454</v>
      </c>
      <c r="D130" s="214" t="s">
        <v>900</v>
      </c>
      <c r="E130" s="214">
        <v>53727</v>
      </c>
      <c r="F130" s="164"/>
      <c r="G130" s="164"/>
      <c r="H130" s="265" t="s">
        <v>898</v>
      </c>
      <c r="I130" s="214">
        <v>53727</v>
      </c>
      <c r="J130" s="216" t="s">
        <v>900</v>
      </c>
      <c r="K130">
        <v>130</v>
      </c>
    </row>
    <row r="131" spans="1:11" x14ac:dyDescent="0.2">
      <c r="A131" s="15" t="s">
        <v>680</v>
      </c>
      <c r="B131" s="17" t="s">
        <v>1223</v>
      </c>
      <c r="C131" s="117">
        <v>45764</v>
      </c>
      <c r="D131" s="21" t="s">
        <v>1224</v>
      </c>
      <c r="E131" s="164">
        <v>53865</v>
      </c>
      <c r="F131" s="164"/>
      <c r="G131" s="164"/>
      <c r="H131" s="265" t="s">
        <v>859</v>
      </c>
      <c r="I131" s="266" t="s">
        <v>1225</v>
      </c>
      <c r="K131">
        <v>131</v>
      </c>
    </row>
    <row r="132" spans="1:11" x14ac:dyDescent="0.2">
      <c r="A132" s="15" t="s">
        <v>1052</v>
      </c>
      <c r="B132" s="17" t="s">
        <v>1073</v>
      </c>
      <c r="C132" s="264">
        <v>45686</v>
      </c>
      <c r="D132" s="265" t="s">
        <v>1074</v>
      </c>
      <c r="E132" s="266">
        <v>55072</v>
      </c>
      <c r="F132" s="164"/>
      <c r="G132" s="164"/>
      <c r="K132">
        <v>132</v>
      </c>
    </row>
    <row r="133" spans="1:11" x14ac:dyDescent="0.2">
      <c r="A133" s="210" t="s">
        <v>968</v>
      </c>
      <c r="B133" s="213" t="s">
        <v>990</v>
      </c>
      <c r="C133" s="276">
        <v>45559</v>
      </c>
      <c r="D133" s="214" t="s">
        <v>992</v>
      </c>
      <c r="E133" s="214">
        <v>55580.74</v>
      </c>
      <c r="F133" s="164"/>
      <c r="G133" s="164"/>
      <c r="K133">
        <v>133</v>
      </c>
    </row>
    <row r="134" spans="1:11" x14ac:dyDescent="0.2">
      <c r="A134" s="15" t="s">
        <v>931</v>
      </c>
      <c r="B134" s="19">
        <v>12</v>
      </c>
      <c r="C134" s="117">
        <v>45763</v>
      </c>
      <c r="D134" s="21" t="s">
        <v>1221</v>
      </c>
      <c r="E134" s="21">
        <v>55733.43</v>
      </c>
      <c r="F134" s="164"/>
      <c r="G134" s="164"/>
      <c r="H134" s="265" t="s">
        <v>915</v>
      </c>
      <c r="I134" s="266" t="s">
        <v>1164</v>
      </c>
      <c r="K134">
        <v>134</v>
      </c>
    </row>
    <row r="135" spans="1:11" x14ac:dyDescent="0.2">
      <c r="A135" s="210" t="s">
        <v>923</v>
      </c>
      <c r="B135" s="213" t="s">
        <v>926</v>
      </c>
      <c r="C135" s="276">
        <v>45457</v>
      </c>
      <c r="D135" s="214" t="s">
        <v>925</v>
      </c>
      <c r="E135" s="214">
        <v>56011.27</v>
      </c>
      <c r="F135" s="164"/>
      <c r="G135" s="164"/>
      <c r="H135" s="265" t="s">
        <v>859</v>
      </c>
      <c r="I135" s="266">
        <f>SUM(E132:E135)</f>
        <v>222397.43999999997</v>
      </c>
      <c r="J135" s="216" t="s">
        <v>925</v>
      </c>
      <c r="K135">
        <v>135</v>
      </c>
    </row>
    <row r="136" spans="1:11" x14ac:dyDescent="0.2">
      <c r="A136" s="15" t="s">
        <v>816</v>
      </c>
      <c r="B136" s="17" t="s">
        <v>1016</v>
      </c>
      <c r="C136" s="117">
        <v>45616</v>
      </c>
      <c r="D136" s="21" t="s">
        <v>1017</v>
      </c>
      <c r="E136" s="271">
        <v>58031.68</v>
      </c>
      <c r="F136" s="164"/>
      <c r="G136" s="164"/>
      <c r="K136">
        <v>136</v>
      </c>
    </row>
    <row r="137" spans="1:11" x14ac:dyDescent="0.2">
      <c r="A137" s="15" t="s">
        <v>1141</v>
      </c>
      <c r="B137" s="17" t="s">
        <v>1142</v>
      </c>
      <c r="C137" s="264">
        <v>45728</v>
      </c>
      <c r="D137" s="265" t="s">
        <v>1143</v>
      </c>
      <c r="E137" s="266">
        <v>58400</v>
      </c>
      <c r="F137" s="164"/>
      <c r="G137" s="164"/>
      <c r="H137" s="265" t="s">
        <v>860</v>
      </c>
      <c r="I137" s="266" t="s">
        <v>1165</v>
      </c>
      <c r="K137">
        <v>137</v>
      </c>
    </row>
    <row r="138" spans="1:11" x14ac:dyDescent="0.2">
      <c r="A138" s="15" t="s">
        <v>816</v>
      </c>
      <c r="B138" s="17" t="s">
        <v>1064</v>
      </c>
      <c r="C138" s="264">
        <v>45679</v>
      </c>
      <c r="D138" s="265" t="s">
        <v>1065</v>
      </c>
      <c r="E138" s="266">
        <v>59132.25</v>
      </c>
      <c r="F138" s="164"/>
      <c r="G138" s="164"/>
      <c r="K138">
        <v>138</v>
      </c>
    </row>
    <row r="139" spans="1:11" x14ac:dyDescent="0.2">
      <c r="A139" s="297" t="s">
        <v>816</v>
      </c>
      <c r="B139" s="298" t="s">
        <v>1261</v>
      </c>
      <c r="C139" s="299">
        <v>45796</v>
      </c>
      <c r="D139" s="297" t="s">
        <v>1270</v>
      </c>
      <c r="E139" s="296">
        <v>60414.25</v>
      </c>
      <c r="F139" s="164"/>
      <c r="G139" s="164"/>
      <c r="H139" s="265" t="s">
        <v>860</v>
      </c>
      <c r="I139" s="266" t="s">
        <v>1164</v>
      </c>
      <c r="K139">
        <v>139</v>
      </c>
    </row>
    <row r="140" spans="1:11" x14ac:dyDescent="0.2">
      <c r="A140" s="212" t="s">
        <v>683</v>
      </c>
      <c r="B140" s="213" t="s">
        <v>927</v>
      </c>
      <c r="C140" s="276">
        <v>45457</v>
      </c>
      <c r="D140" s="214" t="s">
        <v>925</v>
      </c>
      <c r="E140" s="217">
        <v>61904.38</v>
      </c>
      <c r="F140" s="164"/>
      <c r="G140" s="164"/>
      <c r="H140" s="265" t="s">
        <v>859</v>
      </c>
      <c r="K140">
        <v>140</v>
      </c>
    </row>
    <row r="141" spans="1:11" x14ac:dyDescent="0.2">
      <c r="A141" s="210" t="s">
        <v>493</v>
      </c>
      <c r="B141" s="167" t="s">
        <v>894</v>
      </c>
      <c r="C141" s="276">
        <v>45454</v>
      </c>
      <c r="D141" s="214" t="s">
        <v>895</v>
      </c>
      <c r="E141" s="218">
        <v>65541.729999989271</v>
      </c>
      <c r="F141" s="164"/>
      <c r="G141" s="164"/>
      <c r="H141" s="265" t="s">
        <v>905</v>
      </c>
      <c r="I141" s="218">
        <v>65541.729999989271</v>
      </c>
      <c r="J141" s="216" t="s">
        <v>895</v>
      </c>
      <c r="K141">
        <v>141</v>
      </c>
    </row>
    <row r="142" spans="1:11" x14ac:dyDescent="0.2">
      <c r="A142" s="15" t="s">
        <v>821</v>
      </c>
      <c r="B142" s="19">
        <v>7</v>
      </c>
      <c r="C142" s="117">
        <v>45616</v>
      </c>
      <c r="D142" s="21" t="s">
        <v>1014</v>
      </c>
      <c r="E142" s="279">
        <v>67275.55</v>
      </c>
      <c r="F142" s="164"/>
      <c r="G142" s="164"/>
      <c r="J142" s="265"/>
      <c r="K142">
        <v>142</v>
      </c>
    </row>
    <row r="143" spans="1:11" x14ac:dyDescent="0.2">
      <c r="A143" s="210" t="s">
        <v>821</v>
      </c>
      <c r="B143" s="211">
        <v>5</v>
      </c>
      <c r="C143" s="276">
        <v>45528</v>
      </c>
      <c r="D143" s="214" t="s">
        <v>975</v>
      </c>
      <c r="E143" s="214">
        <v>67935.75</v>
      </c>
      <c r="F143" s="164"/>
      <c r="G143" s="164"/>
      <c r="K143">
        <v>143</v>
      </c>
    </row>
    <row r="144" spans="1:11" x14ac:dyDescent="0.2">
      <c r="A144" s="15" t="s">
        <v>684</v>
      </c>
      <c r="B144" s="17">
        <v>1215</v>
      </c>
      <c r="C144" s="117">
        <v>45616</v>
      </c>
      <c r="D144" s="21" t="s">
        <v>1014</v>
      </c>
      <c r="E144" s="21">
        <v>71678.559999999998</v>
      </c>
      <c r="F144" s="164"/>
      <c r="G144" s="164"/>
      <c r="I144" s="266">
        <f>SUM(E143:E144)</f>
        <v>139614.31</v>
      </c>
      <c r="J144" s="216" t="s">
        <v>1014</v>
      </c>
      <c r="K144">
        <v>144</v>
      </c>
    </row>
    <row r="145" spans="1:11" x14ac:dyDescent="0.2">
      <c r="A145" s="15" t="s">
        <v>931</v>
      </c>
      <c r="B145" s="19">
        <v>10</v>
      </c>
      <c r="C145" s="117">
        <v>45706</v>
      </c>
      <c r="D145" s="21" t="s">
        <v>1102</v>
      </c>
      <c r="E145" s="21">
        <v>73835.649999999994</v>
      </c>
      <c r="F145" s="164"/>
      <c r="G145" s="164"/>
      <c r="K145">
        <v>145</v>
      </c>
    </row>
    <row r="146" spans="1:11" x14ac:dyDescent="0.2">
      <c r="A146" s="15" t="s">
        <v>1211</v>
      </c>
      <c r="B146" s="17"/>
      <c r="C146" s="117">
        <v>45763</v>
      </c>
      <c r="D146" s="21" t="s">
        <v>1212</v>
      </c>
      <c r="E146" s="164">
        <v>81200</v>
      </c>
      <c r="F146" s="164"/>
      <c r="G146" s="164"/>
      <c r="H146" s="265" t="s">
        <v>859</v>
      </c>
      <c r="I146" s="266" t="s">
        <v>1164</v>
      </c>
      <c r="K146">
        <v>146</v>
      </c>
    </row>
    <row r="147" spans="1:11" x14ac:dyDescent="0.2">
      <c r="A147" s="15" t="s">
        <v>390</v>
      </c>
      <c r="B147" s="19">
        <v>42785248137</v>
      </c>
      <c r="C147" s="117">
        <v>45574</v>
      </c>
      <c r="D147" s="21" t="s">
        <v>996</v>
      </c>
      <c r="E147" s="219">
        <v>82835.02</v>
      </c>
      <c r="F147" s="164"/>
      <c r="G147" s="164"/>
      <c r="H147" s="15"/>
      <c r="I147" s="214">
        <v>82835.02</v>
      </c>
      <c r="J147" s="216" t="s">
        <v>996</v>
      </c>
      <c r="K147">
        <v>147</v>
      </c>
    </row>
    <row r="148" spans="1:11" x14ac:dyDescent="0.2">
      <c r="A148" s="15" t="s">
        <v>1170</v>
      </c>
      <c r="B148" s="19" t="s">
        <v>1217</v>
      </c>
      <c r="C148" s="117">
        <v>45763</v>
      </c>
      <c r="D148" s="21" t="s">
        <v>1216</v>
      </c>
      <c r="E148" s="241">
        <v>84340</v>
      </c>
      <c r="F148" s="164"/>
      <c r="G148" s="164"/>
      <c r="H148" s="265" t="s">
        <v>878</v>
      </c>
      <c r="I148" s="266" t="s">
        <v>1164</v>
      </c>
      <c r="K148">
        <v>148</v>
      </c>
    </row>
    <row r="149" spans="1:11" x14ac:dyDescent="0.2">
      <c r="A149" s="15" t="s">
        <v>821</v>
      </c>
      <c r="B149" s="19">
        <v>11</v>
      </c>
      <c r="C149" s="117">
        <v>45708</v>
      </c>
      <c r="D149" s="21" t="s">
        <v>1111</v>
      </c>
      <c r="E149" s="279">
        <v>84367.4</v>
      </c>
      <c r="F149" s="164"/>
      <c r="G149" s="164"/>
      <c r="K149">
        <v>149</v>
      </c>
    </row>
    <row r="150" spans="1:11" x14ac:dyDescent="0.2">
      <c r="A150" s="15" t="s">
        <v>1000</v>
      </c>
      <c r="B150" s="19">
        <v>3</v>
      </c>
      <c r="C150" s="76">
        <v>45814</v>
      </c>
      <c r="D150" s="21" t="s">
        <v>1289</v>
      </c>
      <c r="E150" s="16">
        <v>87617.33</v>
      </c>
      <c r="F150" s="164"/>
      <c r="G150" s="164"/>
      <c r="H150" s="265" t="s">
        <v>879</v>
      </c>
      <c r="I150" s="266" t="s">
        <v>1164</v>
      </c>
      <c r="K150">
        <v>150</v>
      </c>
    </row>
    <row r="151" spans="1:11" x14ac:dyDescent="0.2">
      <c r="A151" s="232" t="s">
        <v>1197</v>
      </c>
      <c r="B151" s="272">
        <v>2341003</v>
      </c>
      <c r="C151" s="238">
        <v>45796</v>
      </c>
      <c r="D151" s="232" t="s">
        <v>1254</v>
      </c>
      <c r="E151" s="234">
        <v>89230.42</v>
      </c>
      <c r="F151" s="164"/>
      <c r="G151" s="164"/>
      <c r="H151" s="265" t="s">
        <v>860</v>
      </c>
      <c r="I151" s="266" t="s">
        <v>1164</v>
      </c>
      <c r="K151">
        <v>151</v>
      </c>
    </row>
    <row r="152" spans="1:11" x14ac:dyDescent="0.2">
      <c r="A152" s="210" t="s">
        <v>896</v>
      </c>
      <c r="B152" s="211" t="s">
        <v>977</v>
      </c>
      <c r="C152" s="276">
        <v>45558</v>
      </c>
      <c r="D152" s="214" t="s">
        <v>978</v>
      </c>
      <c r="E152" s="214">
        <v>92265.56</v>
      </c>
      <c r="F152" s="164"/>
      <c r="G152" s="164"/>
      <c r="K152">
        <v>152</v>
      </c>
    </row>
    <row r="153" spans="1:11" x14ac:dyDescent="0.2">
      <c r="A153" s="15" t="s">
        <v>1170</v>
      </c>
      <c r="B153" s="19">
        <v>1</v>
      </c>
      <c r="C153" s="117">
        <v>45728</v>
      </c>
      <c r="D153" s="21" t="s">
        <v>1172</v>
      </c>
      <c r="E153" s="279">
        <v>95000</v>
      </c>
      <c r="F153" s="164"/>
      <c r="G153" s="164"/>
      <c r="H153" s="265" t="s">
        <v>878</v>
      </c>
      <c r="K153">
        <v>153</v>
      </c>
    </row>
    <row r="154" spans="1:11" x14ac:dyDescent="0.2">
      <c r="A154" s="15" t="s">
        <v>1052</v>
      </c>
      <c r="B154" s="17" t="s">
        <v>1153</v>
      </c>
      <c r="C154" s="264">
        <v>45728</v>
      </c>
      <c r="D154" s="265" t="s">
        <v>1144</v>
      </c>
      <c r="E154" s="266">
        <v>97486</v>
      </c>
      <c r="F154" s="164"/>
      <c r="G154" s="164"/>
      <c r="H154" s="265" t="s">
        <v>860</v>
      </c>
      <c r="I154" s="266" t="s">
        <v>1165</v>
      </c>
      <c r="K154">
        <v>154</v>
      </c>
    </row>
    <row r="155" spans="1:11" x14ac:dyDescent="0.2">
      <c r="A155" s="15" t="s">
        <v>493</v>
      </c>
      <c r="B155" s="17">
        <v>14</v>
      </c>
      <c r="C155" s="264">
        <v>45728</v>
      </c>
      <c r="D155" s="265" t="s">
        <v>1137</v>
      </c>
      <c r="E155" s="266">
        <v>99188.23</v>
      </c>
      <c r="F155" s="164"/>
      <c r="G155" s="164"/>
      <c r="H155" s="265" t="s">
        <v>891</v>
      </c>
      <c r="I155" s="266" t="s">
        <v>1166</v>
      </c>
      <c r="K155">
        <v>155</v>
      </c>
    </row>
    <row r="156" spans="1:11" x14ac:dyDescent="0.2">
      <c r="A156" s="15" t="s">
        <v>1214</v>
      </c>
      <c r="B156" s="17"/>
      <c r="C156" s="117">
        <v>45763</v>
      </c>
      <c r="D156" s="21" t="s">
        <v>1213</v>
      </c>
      <c r="E156" s="164">
        <v>100000</v>
      </c>
      <c r="F156" s="164"/>
      <c r="G156" s="164"/>
      <c r="H156" s="265" t="s">
        <v>859</v>
      </c>
      <c r="I156" s="266" t="s">
        <v>1164</v>
      </c>
      <c r="K156">
        <v>156</v>
      </c>
    </row>
    <row r="157" spans="1:11" x14ac:dyDescent="0.2">
      <c r="A157" s="15" t="s">
        <v>1052</v>
      </c>
      <c r="B157" s="17" t="s">
        <v>1157</v>
      </c>
      <c r="C157" s="264">
        <v>45728</v>
      </c>
      <c r="D157" s="265" t="s">
        <v>1152</v>
      </c>
      <c r="E157" s="266">
        <v>100980</v>
      </c>
      <c r="F157" s="164"/>
      <c r="G157" s="164"/>
      <c r="H157" s="265" t="s">
        <v>860</v>
      </c>
      <c r="I157" s="266" t="s">
        <v>1165</v>
      </c>
      <c r="K157">
        <v>157</v>
      </c>
    </row>
    <row r="158" spans="1:11" x14ac:dyDescent="0.2">
      <c r="A158" s="210" t="s">
        <v>694</v>
      </c>
      <c r="B158" s="211">
        <v>12135</v>
      </c>
      <c r="C158" s="276">
        <v>45454</v>
      </c>
      <c r="D158" s="214" t="s">
        <v>917</v>
      </c>
      <c r="E158" s="214">
        <v>101935.3</v>
      </c>
      <c r="F158" s="164"/>
      <c r="G158" s="164"/>
      <c r="H158" s="265" t="s">
        <v>915</v>
      </c>
      <c r="I158" s="214">
        <f>SUM(E157:E158)</f>
        <v>202915.3</v>
      </c>
      <c r="J158" s="216" t="s">
        <v>916</v>
      </c>
      <c r="K158">
        <v>158</v>
      </c>
    </row>
    <row r="159" spans="1:11" x14ac:dyDescent="0.2">
      <c r="A159" s="210" t="s">
        <v>923</v>
      </c>
      <c r="B159" s="213" t="s">
        <v>939</v>
      </c>
      <c r="C159" s="276">
        <v>45495</v>
      </c>
      <c r="D159" s="214" t="s">
        <v>938</v>
      </c>
      <c r="E159" s="214">
        <v>103155.38</v>
      </c>
      <c r="F159" s="164"/>
      <c r="G159" s="164"/>
      <c r="H159" s="265" t="s">
        <v>859</v>
      </c>
      <c r="K159">
        <v>159</v>
      </c>
    </row>
    <row r="160" spans="1:11" x14ac:dyDescent="0.2">
      <c r="A160" s="15" t="s">
        <v>1208</v>
      </c>
      <c r="B160" s="19" t="s">
        <v>1209</v>
      </c>
      <c r="C160" s="117">
        <v>45763</v>
      </c>
      <c r="D160" s="21" t="s">
        <v>1227</v>
      </c>
      <c r="E160" s="21">
        <v>105202.11</v>
      </c>
      <c r="F160" s="164"/>
      <c r="G160" s="164"/>
      <c r="H160" s="265" t="s">
        <v>1206</v>
      </c>
      <c r="I160" s="266" t="s">
        <v>1164</v>
      </c>
      <c r="K160">
        <v>160</v>
      </c>
    </row>
    <row r="161" spans="1:11" x14ac:dyDescent="0.2">
      <c r="A161" s="297" t="s">
        <v>816</v>
      </c>
      <c r="B161" s="298" t="s">
        <v>1261</v>
      </c>
      <c r="C161" s="299">
        <v>45796</v>
      </c>
      <c r="D161" s="297" t="s">
        <v>1268</v>
      </c>
      <c r="E161" s="296">
        <v>111253.5625</v>
      </c>
      <c r="F161" s="164"/>
      <c r="G161" s="164"/>
      <c r="H161" s="265" t="s">
        <v>891</v>
      </c>
      <c r="I161" s="266" t="s">
        <v>1166</v>
      </c>
      <c r="K161">
        <v>161</v>
      </c>
    </row>
    <row r="162" spans="1:11" x14ac:dyDescent="0.2">
      <c r="A162" s="15" t="s">
        <v>821</v>
      </c>
      <c r="B162" s="19">
        <v>13</v>
      </c>
      <c r="C162" s="117">
        <v>45764</v>
      </c>
      <c r="D162" s="21" t="s">
        <v>1224</v>
      </c>
      <c r="E162" s="241">
        <v>111895.28</v>
      </c>
      <c r="F162" s="164"/>
      <c r="G162" s="164"/>
      <c r="H162" s="265" t="s">
        <v>859</v>
      </c>
      <c r="I162" s="266" t="s">
        <v>1310</v>
      </c>
      <c r="K162">
        <v>162</v>
      </c>
    </row>
    <row r="163" spans="1:11" x14ac:dyDescent="0.2">
      <c r="A163" s="210" t="s">
        <v>923</v>
      </c>
      <c r="B163" s="213" t="s">
        <v>924</v>
      </c>
      <c r="C163" s="276">
        <v>45457</v>
      </c>
      <c r="D163" s="214" t="s">
        <v>925</v>
      </c>
      <c r="E163" s="214">
        <v>113300.79</v>
      </c>
      <c r="F163" s="164"/>
      <c r="G163" s="164"/>
      <c r="H163" s="265" t="s">
        <v>859</v>
      </c>
      <c r="K163">
        <v>163</v>
      </c>
    </row>
    <row r="164" spans="1:11" x14ac:dyDescent="0.2">
      <c r="A164" s="210" t="s">
        <v>493</v>
      </c>
      <c r="B164" s="167" t="s">
        <v>963</v>
      </c>
      <c r="C164" s="276">
        <v>45525</v>
      </c>
      <c r="D164" s="214" t="s">
        <v>962</v>
      </c>
      <c r="E164" s="214">
        <v>116285.59</v>
      </c>
      <c r="F164" s="164"/>
      <c r="G164" s="164"/>
      <c r="I164" s="266">
        <f>SUM(E163:E164)</f>
        <v>229586.38</v>
      </c>
      <c r="J164" s="216" t="s">
        <v>962</v>
      </c>
      <c r="K164">
        <v>164</v>
      </c>
    </row>
    <row r="165" spans="1:11" x14ac:dyDescent="0.2">
      <c r="A165" s="15" t="s">
        <v>819</v>
      </c>
      <c r="B165" s="17" t="s">
        <v>1016</v>
      </c>
      <c r="C165" s="117">
        <v>45616</v>
      </c>
      <c r="D165" s="21" t="s">
        <v>1017</v>
      </c>
      <c r="E165" s="21">
        <v>125389.88</v>
      </c>
      <c r="F165" s="164"/>
      <c r="G165" s="164"/>
      <c r="K165">
        <v>165</v>
      </c>
    </row>
    <row r="166" spans="1:11" x14ac:dyDescent="0.2">
      <c r="A166" s="208" t="s">
        <v>704</v>
      </c>
      <c r="B166" s="267">
        <v>3</v>
      </c>
      <c r="C166" s="264">
        <v>45404</v>
      </c>
      <c r="D166" s="207" t="s">
        <v>874</v>
      </c>
      <c r="E166" s="266">
        <v>125780</v>
      </c>
      <c r="F166" s="164"/>
      <c r="G166" s="164"/>
      <c r="H166" s="207" t="s">
        <v>873</v>
      </c>
      <c r="I166" s="266">
        <f>E166</f>
        <v>125780</v>
      </c>
      <c r="J166" s="284" t="str">
        <f>D166</f>
        <v>PG23-156</v>
      </c>
      <c r="K166">
        <v>166</v>
      </c>
    </row>
    <row r="167" spans="1:11" x14ac:dyDescent="0.2">
      <c r="A167" s="210" t="s">
        <v>816</v>
      </c>
      <c r="B167" s="213" t="s">
        <v>911</v>
      </c>
      <c r="C167" s="276">
        <v>45454</v>
      </c>
      <c r="D167" s="214" t="s">
        <v>912</v>
      </c>
      <c r="E167" s="217">
        <v>126944.3</v>
      </c>
      <c r="F167" s="164"/>
      <c r="G167" s="164"/>
      <c r="H167" s="265" t="s">
        <v>878</v>
      </c>
      <c r="K167">
        <v>167</v>
      </c>
    </row>
    <row r="168" spans="1:11" x14ac:dyDescent="0.2">
      <c r="A168" s="18" t="s">
        <v>1208</v>
      </c>
      <c r="B168" s="20" t="s">
        <v>1281</v>
      </c>
      <c r="C168" s="76">
        <v>45799</v>
      </c>
      <c r="D168" s="16" t="s">
        <v>1282</v>
      </c>
      <c r="E168" s="16">
        <v>133820.93</v>
      </c>
      <c r="F168" s="164"/>
      <c r="G168" s="164"/>
      <c r="H168" s="265" t="s">
        <v>1206</v>
      </c>
      <c r="I168" s="266" t="s">
        <v>1164</v>
      </c>
      <c r="K168">
        <v>168</v>
      </c>
    </row>
    <row r="169" spans="1:11" ht="12.75" customHeight="1" x14ac:dyDescent="0.25">
      <c r="A169" s="303" t="s">
        <v>1150</v>
      </c>
      <c r="B169" s="306" t="s">
        <v>1306</v>
      </c>
      <c r="C169" s="304">
        <v>45819</v>
      </c>
      <c r="D169" s="303" t="s">
        <v>1301</v>
      </c>
      <c r="E169" s="305">
        <v>134799.09</v>
      </c>
      <c r="F169" s="164"/>
      <c r="G169" s="164"/>
      <c r="H169" s="265" t="s">
        <v>860</v>
      </c>
      <c r="I169" s="266" t="s">
        <v>1164</v>
      </c>
      <c r="K169">
        <v>169</v>
      </c>
    </row>
    <row r="170" spans="1:11" x14ac:dyDescent="0.2">
      <c r="A170" s="232" t="s">
        <v>1052</v>
      </c>
      <c r="B170" s="236" t="s">
        <v>1260</v>
      </c>
      <c r="C170" s="238">
        <v>45796</v>
      </c>
      <c r="D170" s="232" t="s">
        <v>1249</v>
      </c>
      <c r="E170" s="234">
        <v>136613</v>
      </c>
      <c r="F170" s="164"/>
      <c r="G170" s="164"/>
      <c r="H170" s="265" t="s">
        <v>860</v>
      </c>
      <c r="I170" s="266" t="s">
        <v>1165</v>
      </c>
      <c r="K170">
        <v>170</v>
      </c>
    </row>
    <row r="171" spans="1:11" x14ac:dyDescent="0.2">
      <c r="A171" s="210" t="s">
        <v>819</v>
      </c>
      <c r="B171" s="213" t="s">
        <v>911</v>
      </c>
      <c r="C171" s="276">
        <v>45454</v>
      </c>
      <c r="D171" s="214" t="s">
        <v>912</v>
      </c>
      <c r="E171" s="214">
        <v>141970.35999999999</v>
      </c>
      <c r="F171" s="164"/>
      <c r="G171" s="164"/>
      <c r="H171" s="265" t="s">
        <v>860</v>
      </c>
      <c r="K171">
        <v>171</v>
      </c>
    </row>
    <row r="172" spans="1:11" x14ac:dyDescent="0.2">
      <c r="A172" s="210" t="s">
        <v>869</v>
      </c>
      <c r="B172" s="213" t="s">
        <v>947</v>
      </c>
      <c r="C172" s="276">
        <v>45496</v>
      </c>
      <c r="D172" s="214" t="s">
        <v>950</v>
      </c>
      <c r="E172" s="217">
        <v>144250</v>
      </c>
      <c r="F172" s="164"/>
      <c r="G172" s="164"/>
      <c r="K172">
        <v>172</v>
      </c>
    </row>
    <row r="173" spans="1:11" x14ac:dyDescent="0.2">
      <c r="A173" s="210" t="s">
        <v>228</v>
      </c>
      <c r="B173" s="213" t="s">
        <v>946</v>
      </c>
      <c r="C173" s="276">
        <v>45495</v>
      </c>
      <c r="D173" s="214" t="s">
        <v>959</v>
      </c>
      <c r="E173" s="214">
        <v>149177.98000000001</v>
      </c>
      <c r="F173" s="164"/>
      <c r="G173" s="164"/>
      <c r="K173">
        <v>173</v>
      </c>
    </row>
    <row r="174" spans="1:11" x14ac:dyDescent="0.2">
      <c r="A174" s="15" t="s">
        <v>1158</v>
      </c>
      <c r="B174" s="17">
        <v>22</v>
      </c>
      <c r="C174" s="264">
        <v>45728</v>
      </c>
      <c r="D174" s="265" t="s">
        <v>1159</v>
      </c>
      <c r="E174" s="266">
        <v>178820.41</v>
      </c>
      <c r="F174" s="164"/>
      <c r="G174" s="164"/>
      <c r="H174" s="265" t="s">
        <v>860</v>
      </c>
      <c r="I174" s="266" t="s">
        <v>1164</v>
      </c>
      <c r="K174">
        <v>174</v>
      </c>
    </row>
    <row r="175" spans="1:11" s="266" customFormat="1" x14ac:dyDescent="0.2">
      <c r="A175" s="15" t="s">
        <v>931</v>
      </c>
      <c r="B175" s="19">
        <v>13</v>
      </c>
      <c r="C175" s="76">
        <v>45819</v>
      </c>
      <c r="D175" s="21" t="s">
        <v>1296</v>
      </c>
      <c r="E175" s="16">
        <v>186640.21</v>
      </c>
      <c r="F175" s="164"/>
      <c r="G175" s="164"/>
      <c r="H175" s="265" t="s">
        <v>915</v>
      </c>
      <c r="I175" s="266" t="s">
        <v>1164</v>
      </c>
      <c r="J175" s="281"/>
      <c r="K175">
        <v>175</v>
      </c>
    </row>
    <row r="176" spans="1:11" s="266" customFormat="1" x14ac:dyDescent="0.2">
      <c r="A176" s="15" t="s">
        <v>1000</v>
      </c>
      <c r="B176" s="17" t="s">
        <v>1317</v>
      </c>
      <c r="C176" s="76">
        <v>45824</v>
      </c>
      <c r="D176" s="21" t="s">
        <v>1318</v>
      </c>
      <c r="E176" s="16">
        <v>191710</v>
      </c>
      <c r="F176" s="164"/>
      <c r="G176" s="164"/>
      <c r="H176" s="265" t="s">
        <v>879</v>
      </c>
      <c r="I176" s="266" t="s">
        <v>1164</v>
      </c>
      <c r="J176" s="281"/>
      <c r="K176">
        <v>176</v>
      </c>
    </row>
    <row r="177" spans="1:11" s="266" customFormat="1" x14ac:dyDescent="0.2">
      <c r="A177" s="210" t="s">
        <v>228</v>
      </c>
      <c r="B177" s="213" t="s">
        <v>948</v>
      </c>
      <c r="C177" s="276">
        <v>45496</v>
      </c>
      <c r="D177" s="214" t="s">
        <v>949</v>
      </c>
      <c r="E177" s="266">
        <v>194750</v>
      </c>
      <c r="F177" s="164"/>
      <c r="G177" s="164"/>
      <c r="H177" s="265"/>
      <c r="J177" s="281"/>
      <c r="K177">
        <v>177</v>
      </c>
    </row>
    <row r="178" spans="1:11" x14ac:dyDescent="0.2">
      <c r="A178" s="15" t="s">
        <v>1000</v>
      </c>
      <c r="B178" s="19">
        <v>3</v>
      </c>
      <c r="C178" s="76">
        <v>45814</v>
      </c>
      <c r="D178" s="21" t="s">
        <v>1289</v>
      </c>
      <c r="E178" s="16">
        <v>197578.13</v>
      </c>
      <c r="F178" s="164"/>
      <c r="G178" s="164"/>
      <c r="H178" s="265" t="s">
        <v>879</v>
      </c>
      <c r="I178" s="266" t="s">
        <v>1164</v>
      </c>
      <c r="K178">
        <v>178</v>
      </c>
    </row>
    <row r="179" spans="1:11" s="266" customFormat="1" x14ac:dyDescent="0.2">
      <c r="A179" s="210" t="s">
        <v>390</v>
      </c>
      <c r="B179" s="211">
        <v>42785246391</v>
      </c>
      <c r="C179" s="276">
        <v>45454</v>
      </c>
      <c r="D179" s="214" t="s">
        <v>899</v>
      </c>
      <c r="E179" s="214">
        <v>198023.7</v>
      </c>
      <c r="F179" s="164"/>
      <c r="G179" s="164"/>
      <c r="H179" s="265" t="s">
        <v>898</v>
      </c>
      <c r="I179" s="214">
        <v>198023.7</v>
      </c>
      <c r="J179" s="216" t="s">
        <v>899</v>
      </c>
      <c r="K179">
        <v>179</v>
      </c>
    </row>
    <row r="180" spans="1:11" x14ac:dyDescent="0.2">
      <c r="A180" s="15" t="s">
        <v>228</v>
      </c>
      <c r="B180" s="17">
        <v>21</v>
      </c>
      <c r="C180" s="117">
        <v>45573</v>
      </c>
      <c r="D180" s="21" t="s">
        <v>1003</v>
      </c>
      <c r="E180" s="270">
        <v>206954.14</v>
      </c>
      <c r="F180" s="164"/>
      <c r="G180" s="164"/>
      <c r="J180" s="216"/>
      <c r="K180">
        <v>180</v>
      </c>
    </row>
    <row r="181" spans="1:11" s="266" customFormat="1" x14ac:dyDescent="0.2">
      <c r="A181" s="15" t="s">
        <v>776</v>
      </c>
      <c r="B181" s="17">
        <v>262354183</v>
      </c>
      <c r="C181" s="117">
        <v>45574</v>
      </c>
      <c r="D181" s="21" t="s">
        <v>1003</v>
      </c>
      <c r="E181" s="219">
        <v>231334.12</v>
      </c>
      <c r="F181" s="164"/>
      <c r="G181" s="164"/>
      <c r="H181" s="265"/>
      <c r="J181" s="281"/>
      <c r="K181">
        <v>181</v>
      </c>
    </row>
    <row r="182" spans="1:11" s="266" customFormat="1" x14ac:dyDescent="0.2">
      <c r="A182" s="15" t="s">
        <v>1005</v>
      </c>
      <c r="B182" s="17" t="s">
        <v>1007</v>
      </c>
      <c r="C182" s="117">
        <v>45574</v>
      </c>
      <c r="D182" s="21" t="s">
        <v>1003</v>
      </c>
      <c r="E182" s="278">
        <v>238219.15</v>
      </c>
      <c r="F182" s="164"/>
      <c r="G182" s="164"/>
      <c r="H182" s="265"/>
      <c r="J182" s="281"/>
      <c r="K182">
        <v>182</v>
      </c>
    </row>
    <row r="183" spans="1:11" s="266" customFormat="1" x14ac:dyDescent="0.2">
      <c r="A183" s="15" t="s">
        <v>1208</v>
      </c>
      <c r="B183" s="19" t="s">
        <v>1226</v>
      </c>
      <c r="C183" s="117">
        <v>45765</v>
      </c>
      <c r="D183" s="21" t="s">
        <v>1228</v>
      </c>
      <c r="E183" s="21">
        <v>247390.99</v>
      </c>
      <c r="F183" s="164"/>
      <c r="G183" s="164"/>
      <c r="H183" s="265" t="s">
        <v>1206</v>
      </c>
      <c r="I183" s="266" t="s">
        <v>1164</v>
      </c>
      <c r="J183" s="281"/>
      <c r="K183">
        <v>183</v>
      </c>
    </row>
    <row r="184" spans="1:11" s="266" customFormat="1" x14ac:dyDescent="0.2">
      <c r="A184" s="15" t="s">
        <v>228</v>
      </c>
      <c r="B184" s="17">
        <v>19</v>
      </c>
      <c r="C184" s="117">
        <v>45637</v>
      </c>
      <c r="D184" s="21" t="s">
        <v>1018</v>
      </c>
      <c r="E184" s="279">
        <v>260207.97</v>
      </c>
      <c r="F184" s="164"/>
      <c r="G184" s="164"/>
      <c r="H184" s="265"/>
      <c r="I184" s="266">
        <v>260207.97</v>
      </c>
      <c r="J184" s="284" t="s">
        <v>1018</v>
      </c>
      <c r="K184">
        <v>184</v>
      </c>
    </row>
    <row r="185" spans="1:11" x14ac:dyDescent="0.2">
      <c r="A185" s="210" t="s">
        <v>931</v>
      </c>
      <c r="B185" s="211">
        <v>4</v>
      </c>
      <c r="C185" s="276">
        <v>45558</v>
      </c>
      <c r="D185" s="214" t="s">
        <v>983</v>
      </c>
      <c r="E185" s="214">
        <v>260443.47</v>
      </c>
      <c r="F185" s="164"/>
      <c r="G185" s="164"/>
      <c r="K185">
        <v>185</v>
      </c>
    </row>
    <row r="186" spans="1:11" s="266" customFormat="1" x14ac:dyDescent="0.2">
      <c r="A186" s="210" t="s">
        <v>968</v>
      </c>
      <c r="B186" s="213">
        <v>120067</v>
      </c>
      <c r="C186" s="276">
        <v>45525</v>
      </c>
      <c r="D186" s="214" t="s">
        <v>966</v>
      </c>
      <c r="E186" s="214">
        <v>264049.86</v>
      </c>
      <c r="F186" s="164"/>
      <c r="G186" s="164"/>
      <c r="H186" s="265"/>
      <c r="I186" s="266">
        <f>SUM(E183:E186)</f>
        <v>1032092.2899999999</v>
      </c>
      <c r="J186" s="281" t="s">
        <v>966</v>
      </c>
      <c r="K186">
        <v>186</v>
      </c>
    </row>
    <row r="187" spans="1:11" s="266" customFormat="1" x14ac:dyDescent="0.2">
      <c r="A187" s="15" t="s">
        <v>931</v>
      </c>
      <c r="B187" s="19">
        <v>9</v>
      </c>
      <c r="C187" s="117">
        <v>45728</v>
      </c>
      <c r="D187" s="21" t="s">
        <v>1175</v>
      </c>
      <c r="E187" s="21">
        <v>269911.32</v>
      </c>
      <c r="F187" s="164"/>
      <c r="G187" s="164"/>
      <c r="H187" s="265" t="s">
        <v>915</v>
      </c>
      <c r="J187" s="281"/>
      <c r="K187">
        <v>187</v>
      </c>
    </row>
    <row r="188" spans="1:11" s="266" customFormat="1" x14ac:dyDescent="0.2">
      <c r="A188" s="212" t="s">
        <v>462</v>
      </c>
      <c r="B188" s="213" t="s">
        <v>888</v>
      </c>
      <c r="C188" s="276">
        <v>45434</v>
      </c>
      <c r="D188" s="214" t="s">
        <v>887</v>
      </c>
      <c r="E188" s="214">
        <v>275324.94</v>
      </c>
      <c r="F188" s="164"/>
      <c r="G188" s="164"/>
      <c r="H188" s="265" t="s">
        <v>859</v>
      </c>
      <c r="J188" s="281"/>
      <c r="K188">
        <v>188</v>
      </c>
    </row>
    <row r="189" spans="1:11" x14ac:dyDescent="0.2">
      <c r="A189" s="210" t="s">
        <v>931</v>
      </c>
      <c r="B189" s="211">
        <v>3</v>
      </c>
      <c r="C189" s="276">
        <v>45485</v>
      </c>
      <c r="D189" s="214" t="s">
        <v>932</v>
      </c>
      <c r="E189" s="214">
        <v>287347.15999999997</v>
      </c>
      <c r="F189" s="164"/>
      <c r="G189" s="164"/>
      <c r="H189" s="265" t="s">
        <v>915</v>
      </c>
      <c r="I189" s="266">
        <f>SUM(E187:E189)</f>
        <v>832583.41999999993</v>
      </c>
      <c r="J189" s="216" t="s">
        <v>932</v>
      </c>
      <c r="K189">
        <v>189</v>
      </c>
    </row>
    <row r="190" spans="1:11" s="266" customFormat="1" x14ac:dyDescent="0.2">
      <c r="A190" s="210" t="s">
        <v>228</v>
      </c>
      <c r="B190" s="213">
        <v>19</v>
      </c>
      <c r="C190" s="276">
        <v>45495</v>
      </c>
      <c r="D190" s="214" t="s">
        <v>958</v>
      </c>
      <c r="E190" s="214">
        <v>291009.89</v>
      </c>
      <c r="F190" s="164"/>
      <c r="G190" s="164"/>
      <c r="H190" s="265"/>
      <c r="J190" s="281"/>
      <c r="K190">
        <v>190</v>
      </c>
    </row>
    <row r="191" spans="1:11" x14ac:dyDescent="0.2">
      <c r="A191" s="15" t="s">
        <v>1170</v>
      </c>
      <c r="B191" s="19">
        <v>2</v>
      </c>
      <c r="C191" s="117">
        <v>45728</v>
      </c>
      <c r="D191" s="21" t="s">
        <v>1171</v>
      </c>
      <c r="E191" s="279">
        <v>296970</v>
      </c>
      <c r="F191" s="164"/>
      <c r="G191" s="164"/>
      <c r="H191" s="265" t="s">
        <v>878</v>
      </c>
      <c r="K191">
        <v>191</v>
      </c>
    </row>
    <row r="192" spans="1:11" x14ac:dyDescent="0.2">
      <c r="A192" s="15" t="s">
        <v>931</v>
      </c>
      <c r="B192" s="19">
        <v>6</v>
      </c>
      <c r="C192" s="117">
        <v>45574</v>
      </c>
      <c r="D192" s="21" t="s">
        <v>998</v>
      </c>
      <c r="E192" s="219">
        <v>321719.67999999999</v>
      </c>
      <c r="F192" s="164"/>
      <c r="G192" s="164"/>
      <c r="K192">
        <v>192</v>
      </c>
    </row>
    <row r="193" spans="1:11" x14ac:dyDescent="0.2">
      <c r="A193" s="210" t="s">
        <v>228</v>
      </c>
      <c r="B193" s="213">
        <v>18</v>
      </c>
      <c r="C193" s="276">
        <v>45495</v>
      </c>
      <c r="D193" s="214" t="s">
        <v>957</v>
      </c>
      <c r="E193" s="214">
        <v>336175.88</v>
      </c>
      <c r="F193" s="164"/>
      <c r="G193" s="164"/>
      <c r="K193">
        <v>193</v>
      </c>
    </row>
    <row r="194" spans="1:11" x14ac:dyDescent="0.2">
      <c r="A194" s="15" t="s">
        <v>931</v>
      </c>
      <c r="B194" s="19">
        <v>8</v>
      </c>
      <c r="C194" s="117">
        <v>45637</v>
      </c>
      <c r="D194" s="21" t="s">
        <v>1051</v>
      </c>
      <c r="E194" s="21">
        <v>337543.49</v>
      </c>
      <c r="F194" s="164"/>
      <c r="G194" s="164"/>
      <c r="I194" s="266">
        <f>SUM(E192:E194)</f>
        <v>995439.05</v>
      </c>
      <c r="J194" s="281" t="s">
        <v>1046</v>
      </c>
      <c r="K194">
        <v>194</v>
      </c>
    </row>
    <row r="195" spans="1:11" x14ac:dyDescent="0.2">
      <c r="A195" s="210" t="s">
        <v>177</v>
      </c>
      <c r="B195" s="213" t="s">
        <v>943</v>
      </c>
      <c r="C195" s="276">
        <v>45495</v>
      </c>
      <c r="D195" s="214" t="s">
        <v>955</v>
      </c>
      <c r="E195" s="214">
        <v>344621.7</v>
      </c>
      <c r="F195" s="164"/>
      <c r="G195" s="164"/>
      <c r="K195">
        <v>195</v>
      </c>
    </row>
    <row r="196" spans="1:11" x14ac:dyDescent="0.2">
      <c r="A196" s="15" t="s">
        <v>931</v>
      </c>
      <c r="B196" s="19">
        <v>7</v>
      </c>
      <c r="C196" s="117">
        <v>45616</v>
      </c>
      <c r="D196" s="21" t="s">
        <v>1031</v>
      </c>
      <c r="E196" s="21">
        <v>350404.65</v>
      </c>
      <c r="F196" s="164"/>
      <c r="G196" s="164"/>
      <c r="I196" s="266">
        <f>E196</f>
        <v>350404.65</v>
      </c>
      <c r="J196" s="216" t="s">
        <v>1031</v>
      </c>
      <c r="K196">
        <v>196</v>
      </c>
    </row>
    <row r="197" spans="1:11" x14ac:dyDescent="0.2">
      <c r="A197" s="210" t="s">
        <v>177</v>
      </c>
      <c r="B197" s="213" t="s">
        <v>889</v>
      </c>
      <c r="C197" s="276">
        <v>45434</v>
      </c>
      <c r="D197" s="214" t="s">
        <v>884</v>
      </c>
      <c r="E197" s="214">
        <v>351474.33</v>
      </c>
      <c r="F197" s="164"/>
      <c r="G197" s="164"/>
      <c r="H197" s="265" t="s">
        <v>873</v>
      </c>
      <c r="K197">
        <v>197</v>
      </c>
    </row>
    <row r="198" spans="1:11" x14ac:dyDescent="0.2">
      <c r="A198" s="210" t="s">
        <v>931</v>
      </c>
      <c r="B198" s="211">
        <v>5</v>
      </c>
      <c r="C198" s="276">
        <v>45558</v>
      </c>
      <c r="D198" s="214" t="s">
        <v>983</v>
      </c>
      <c r="E198" s="214">
        <v>361714.63</v>
      </c>
      <c r="F198" s="164"/>
      <c r="G198" s="164"/>
      <c r="I198" s="266">
        <f>SUM(E197:E198)</f>
        <v>713188.96</v>
      </c>
      <c r="J198" s="216" t="s">
        <v>983</v>
      </c>
      <c r="K198">
        <v>198</v>
      </c>
    </row>
    <row r="199" spans="1:11" x14ac:dyDescent="0.2">
      <c r="A199" s="15" t="s">
        <v>427</v>
      </c>
      <c r="B199" s="17" t="s">
        <v>1276</v>
      </c>
      <c r="C199" s="76"/>
      <c r="D199" s="21" t="s">
        <v>1307</v>
      </c>
      <c r="E199" s="164">
        <v>372979.92</v>
      </c>
      <c r="F199" s="164"/>
      <c r="G199" s="164"/>
      <c r="H199" s="265" t="s">
        <v>859</v>
      </c>
      <c r="I199" s="266" t="s">
        <v>1277</v>
      </c>
      <c r="K199">
        <v>199</v>
      </c>
    </row>
    <row r="200" spans="1:11" x14ac:dyDescent="0.2">
      <c r="A200" s="210" t="s">
        <v>228</v>
      </c>
      <c r="B200" s="213" t="s">
        <v>945</v>
      </c>
      <c r="C200" s="276">
        <v>45495</v>
      </c>
      <c r="D200" s="214" t="s">
        <v>956</v>
      </c>
      <c r="E200" s="214">
        <v>380052.89</v>
      </c>
      <c r="F200" s="164"/>
      <c r="G200" s="164"/>
      <c r="K200">
        <v>200</v>
      </c>
    </row>
    <row r="201" spans="1:11" x14ac:dyDescent="0.2">
      <c r="A201" s="212" t="s">
        <v>462</v>
      </c>
      <c r="B201" s="213" t="s">
        <v>940</v>
      </c>
      <c r="C201" s="276">
        <v>45495</v>
      </c>
      <c r="D201" s="214" t="s">
        <v>938</v>
      </c>
      <c r="E201" s="217">
        <v>396867.79</v>
      </c>
      <c r="F201" s="164"/>
      <c r="G201" s="164"/>
      <c r="H201" s="265" t="s">
        <v>859</v>
      </c>
      <c r="I201" s="266">
        <f>SUM(E199:E201)</f>
        <v>1149900.6000000001</v>
      </c>
      <c r="J201" s="281" t="s">
        <v>938</v>
      </c>
      <c r="K201">
        <v>201</v>
      </c>
    </row>
    <row r="202" spans="1:11" x14ac:dyDescent="0.2">
      <c r="A202" s="15" t="s">
        <v>1005</v>
      </c>
      <c r="B202" s="17" t="s">
        <v>1006</v>
      </c>
      <c r="C202" s="117">
        <v>45574</v>
      </c>
      <c r="D202" s="21" t="s">
        <v>1003</v>
      </c>
      <c r="E202" s="278">
        <v>415188.95</v>
      </c>
      <c r="F202" s="164"/>
      <c r="G202" s="164"/>
      <c r="K202">
        <v>202</v>
      </c>
    </row>
    <row r="203" spans="1:11" x14ac:dyDescent="0.2">
      <c r="A203" s="15" t="s">
        <v>805</v>
      </c>
      <c r="B203" s="19" t="s">
        <v>1019</v>
      </c>
      <c r="C203" s="117">
        <v>45616</v>
      </c>
      <c r="D203" s="21" t="s">
        <v>1020</v>
      </c>
      <c r="E203" s="21">
        <f>99612+138700+180388</f>
        <v>418700</v>
      </c>
      <c r="F203" s="164"/>
      <c r="G203" s="164"/>
      <c r="I203" s="266">
        <f>E203</f>
        <v>418700</v>
      </c>
      <c r="J203" s="216" t="s">
        <v>1020</v>
      </c>
      <c r="K203">
        <v>203</v>
      </c>
    </row>
    <row r="204" spans="1:11" x14ac:dyDescent="0.2">
      <c r="A204" s="15" t="s">
        <v>1000</v>
      </c>
      <c r="B204" s="19">
        <v>2</v>
      </c>
      <c r="C204" s="117">
        <v>45728</v>
      </c>
      <c r="D204" s="21" t="s">
        <v>1177</v>
      </c>
      <c r="E204" s="21">
        <v>426739.68</v>
      </c>
      <c r="F204" s="164"/>
      <c r="G204" s="164"/>
      <c r="H204" s="265" t="s">
        <v>879</v>
      </c>
      <c r="K204">
        <v>204</v>
      </c>
    </row>
    <row r="205" spans="1:11" x14ac:dyDescent="0.2">
      <c r="A205" s="210" t="s">
        <v>931</v>
      </c>
      <c r="B205" s="211">
        <v>2</v>
      </c>
      <c r="C205" s="276">
        <v>45485</v>
      </c>
      <c r="D205" s="214" t="s">
        <v>932</v>
      </c>
      <c r="E205" s="214">
        <v>441262.65</v>
      </c>
      <c r="F205" s="164"/>
      <c r="G205" s="164"/>
      <c r="H205" s="265" t="s">
        <v>915</v>
      </c>
      <c r="K205">
        <v>205</v>
      </c>
    </row>
    <row r="206" spans="1:11" x14ac:dyDescent="0.2">
      <c r="A206" s="15" t="s">
        <v>1000</v>
      </c>
      <c r="B206" s="19">
        <v>1</v>
      </c>
      <c r="C206" s="117">
        <v>45574</v>
      </c>
      <c r="D206" s="21" t="s">
        <v>1001</v>
      </c>
      <c r="E206" s="219">
        <v>517806.9</v>
      </c>
      <c r="F206" s="164"/>
      <c r="G206" s="164"/>
      <c r="I206" s="266">
        <f>E206</f>
        <v>517806.9</v>
      </c>
      <c r="J206" s="216" t="s">
        <v>1001</v>
      </c>
      <c r="K206">
        <v>206</v>
      </c>
    </row>
    <row r="207" spans="1:11" x14ac:dyDescent="0.2">
      <c r="A207" s="15" t="s">
        <v>1047</v>
      </c>
      <c r="B207" s="19">
        <v>1</v>
      </c>
      <c r="C207" s="117">
        <v>45637</v>
      </c>
      <c r="D207" s="21" t="s">
        <v>1050</v>
      </c>
      <c r="E207" s="21">
        <v>528253.19999999995</v>
      </c>
      <c r="F207" s="164"/>
      <c r="G207" s="164"/>
      <c r="J207" s="284"/>
      <c r="K207">
        <v>207</v>
      </c>
    </row>
    <row r="208" spans="1:11" x14ac:dyDescent="0.2">
      <c r="A208" s="15" t="s">
        <v>1047</v>
      </c>
      <c r="B208" s="19">
        <v>3</v>
      </c>
      <c r="C208" s="238">
        <v>45796</v>
      </c>
      <c r="D208" s="21" t="s">
        <v>1263</v>
      </c>
      <c r="E208" s="21">
        <v>553204</v>
      </c>
      <c r="F208" s="164"/>
      <c r="G208" s="164"/>
      <c r="H208" s="265" t="s">
        <v>915</v>
      </c>
      <c r="I208" s="266" t="s">
        <v>1264</v>
      </c>
      <c r="K208">
        <v>208</v>
      </c>
    </row>
    <row r="209" spans="1:11" x14ac:dyDescent="0.2">
      <c r="A209" s="210" t="s">
        <v>390</v>
      </c>
      <c r="B209" s="211">
        <v>42785247775</v>
      </c>
      <c r="C209" s="276">
        <v>45531</v>
      </c>
      <c r="D209" s="214" t="s">
        <v>969</v>
      </c>
      <c r="E209" s="214">
        <v>553611.4</v>
      </c>
      <c r="F209" s="164"/>
      <c r="G209" s="164"/>
      <c r="I209" s="214">
        <v>553611.4</v>
      </c>
      <c r="J209" s="216" t="s">
        <v>969</v>
      </c>
      <c r="K209">
        <v>209</v>
      </c>
    </row>
    <row r="210" spans="1:11" x14ac:dyDescent="0.2">
      <c r="A210" s="15" t="s">
        <v>1047</v>
      </c>
      <c r="B210" s="19">
        <v>4</v>
      </c>
      <c r="C210" s="238">
        <v>45796</v>
      </c>
      <c r="D210" s="21" t="s">
        <v>1262</v>
      </c>
      <c r="E210" s="21">
        <v>558182</v>
      </c>
      <c r="F210" s="164"/>
      <c r="G210" s="164"/>
      <c r="H210" s="265" t="s">
        <v>915</v>
      </c>
      <c r="I210" s="266" t="s">
        <v>1264</v>
      </c>
      <c r="K210">
        <v>210</v>
      </c>
    </row>
    <row r="211" spans="1:11" x14ac:dyDescent="0.2">
      <c r="A211" s="15" t="s">
        <v>1047</v>
      </c>
      <c r="B211" s="19">
        <v>2</v>
      </c>
      <c r="C211" s="117">
        <v>45706</v>
      </c>
      <c r="D211" s="21" t="s">
        <v>1101</v>
      </c>
      <c r="E211" s="21">
        <v>558662.69999999995</v>
      </c>
      <c r="F211" s="164"/>
      <c r="G211" s="164"/>
      <c r="K211">
        <v>211</v>
      </c>
    </row>
    <row r="212" spans="1:11" x14ac:dyDescent="0.2">
      <c r="A212" s="210" t="s">
        <v>228</v>
      </c>
      <c r="B212" s="213">
        <v>16</v>
      </c>
      <c r="C212" s="276">
        <v>45456</v>
      </c>
      <c r="D212" s="214" t="s">
        <v>917</v>
      </c>
      <c r="E212" s="214">
        <v>568379.38</v>
      </c>
      <c r="F212" s="164"/>
      <c r="G212" s="164"/>
      <c r="H212" s="265" t="s">
        <v>860</v>
      </c>
      <c r="I212" s="271">
        <f>SUM(E209:E212)</f>
        <v>2238835.48</v>
      </c>
      <c r="J212" s="216" t="s">
        <v>917</v>
      </c>
      <c r="K212">
        <v>212</v>
      </c>
    </row>
    <row r="213" spans="1:11" x14ac:dyDescent="0.2">
      <c r="A213" s="265" t="s">
        <v>1150</v>
      </c>
      <c r="B213" s="269" t="s">
        <v>1219</v>
      </c>
      <c r="C213" s="264">
        <v>45763</v>
      </c>
      <c r="D213" s="265" t="s">
        <v>1218</v>
      </c>
      <c r="E213" s="266">
        <v>640393.39</v>
      </c>
      <c r="F213" s="164"/>
      <c r="G213" s="164"/>
      <c r="H213" s="265" t="s">
        <v>860</v>
      </c>
      <c r="I213" s="266" t="s">
        <v>1164</v>
      </c>
      <c r="K213">
        <v>213</v>
      </c>
    </row>
    <row r="214" spans="1:11" x14ac:dyDescent="0.2">
      <c r="A214" s="15" t="s">
        <v>1005</v>
      </c>
      <c r="B214" s="17" t="s">
        <v>1116</v>
      </c>
      <c r="C214" s="264">
        <v>45712</v>
      </c>
      <c r="D214" s="265" t="s">
        <v>1117</v>
      </c>
      <c r="E214" s="266">
        <v>687421.36</v>
      </c>
      <c r="F214" s="164"/>
      <c r="G214" s="164"/>
      <c r="H214" s="265" t="s">
        <v>891</v>
      </c>
      <c r="K214">
        <v>214</v>
      </c>
    </row>
    <row r="215" spans="1:11" x14ac:dyDescent="0.2">
      <c r="A215" s="232" t="s">
        <v>1193</v>
      </c>
      <c r="B215" s="235" t="s">
        <v>1256</v>
      </c>
      <c r="C215" s="238">
        <v>45796</v>
      </c>
      <c r="D215" s="232" t="s">
        <v>1245</v>
      </c>
      <c r="E215" s="234">
        <v>692273.47</v>
      </c>
      <c r="F215" s="164"/>
      <c r="G215" s="164"/>
      <c r="H215" s="232" t="s">
        <v>891</v>
      </c>
      <c r="I215" s="265" t="s">
        <v>1166</v>
      </c>
      <c r="K215">
        <v>215</v>
      </c>
    </row>
    <row r="216" spans="1:11" x14ac:dyDescent="0.2">
      <c r="A216" s="15" t="s">
        <v>228</v>
      </c>
      <c r="B216" s="17" t="s">
        <v>1024</v>
      </c>
      <c r="C216" s="117">
        <v>45616</v>
      </c>
      <c r="D216" s="21" t="s">
        <v>1025</v>
      </c>
      <c r="E216" s="271">
        <v>705376.2</v>
      </c>
      <c r="F216" s="164"/>
      <c r="G216" s="164"/>
      <c r="K216">
        <v>216</v>
      </c>
    </row>
    <row r="217" spans="1:11" x14ac:dyDescent="0.2">
      <c r="A217" s="15" t="s">
        <v>177</v>
      </c>
      <c r="B217" s="17" t="s">
        <v>1004</v>
      </c>
      <c r="C217" s="117">
        <v>45574</v>
      </c>
      <c r="D217" s="21" t="s">
        <v>1003</v>
      </c>
      <c r="E217" s="219">
        <v>732875.04</v>
      </c>
      <c r="F217" s="164"/>
      <c r="G217" s="164"/>
      <c r="K217">
        <v>217</v>
      </c>
    </row>
    <row r="218" spans="1:11" x14ac:dyDescent="0.2">
      <c r="A218" s="15" t="s">
        <v>1158</v>
      </c>
      <c r="B218" s="17">
        <v>23</v>
      </c>
      <c r="C218" s="264">
        <v>45728</v>
      </c>
      <c r="D218" s="265" t="s">
        <v>1160</v>
      </c>
      <c r="E218" s="266">
        <v>742824.77</v>
      </c>
      <c r="F218" s="164"/>
      <c r="G218" s="164"/>
      <c r="H218" s="265" t="s">
        <v>860</v>
      </c>
      <c r="I218" s="266" t="s">
        <v>1164</v>
      </c>
      <c r="K218">
        <v>218</v>
      </c>
    </row>
    <row r="219" spans="1:11" x14ac:dyDescent="0.2">
      <c r="A219" s="212" t="s">
        <v>462</v>
      </c>
      <c r="B219" s="213" t="s">
        <v>985</v>
      </c>
      <c r="C219" s="276">
        <v>45559</v>
      </c>
      <c r="D219" s="214" t="s">
        <v>986</v>
      </c>
      <c r="E219" s="277">
        <v>763010.68</v>
      </c>
      <c r="F219" s="164"/>
      <c r="G219" s="164"/>
      <c r="I219" s="266">
        <f>SUM(E218:E219)</f>
        <v>1505835.4500000002</v>
      </c>
      <c r="J219" s="216" t="s">
        <v>986</v>
      </c>
      <c r="K219">
        <v>219</v>
      </c>
    </row>
    <row r="220" spans="1:11" x14ac:dyDescent="0.2">
      <c r="A220" s="210" t="s">
        <v>931</v>
      </c>
      <c r="B220" s="211">
        <v>1</v>
      </c>
      <c r="C220" s="276">
        <v>45485</v>
      </c>
      <c r="D220" s="214" t="s">
        <v>932</v>
      </c>
      <c r="E220" s="214">
        <v>768875.85</v>
      </c>
      <c r="F220" s="164"/>
      <c r="G220" s="164"/>
      <c r="H220" s="265" t="s">
        <v>915</v>
      </c>
      <c r="K220">
        <v>220</v>
      </c>
    </row>
    <row r="221" spans="1:11" ht="15" x14ac:dyDescent="0.2">
      <c r="A221" s="202" t="s">
        <v>1193</v>
      </c>
      <c r="B221" s="302" t="s">
        <v>1299</v>
      </c>
      <c r="C221" s="299">
        <v>16224</v>
      </c>
      <c r="D221" s="297" t="s">
        <v>1300</v>
      </c>
      <c r="E221" s="296">
        <v>783034.19</v>
      </c>
      <c r="F221" s="164"/>
      <c r="G221" s="164"/>
      <c r="H221" s="265" t="s">
        <v>891</v>
      </c>
      <c r="I221" s="265" t="s">
        <v>1166</v>
      </c>
      <c r="K221">
        <v>221</v>
      </c>
    </row>
    <row r="222" spans="1:11" x14ac:dyDescent="0.2">
      <c r="A222" s="210" t="s">
        <v>228</v>
      </c>
      <c r="B222" s="267">
        <v>15</v>
      </c>
      <c r="C222" s="276">
        <v>45496</v>
      </c>
      <c r="D222" s="214" t="s">
        <v>951</v>
      </c>
      <c r="E222" s="266">
        <v>793172.92</v>
      </c>
      <c r="F222" s="164"/>
      <c r="G222" s="164"/>
      <c r="K222">
        <v>222</v>
      </c>
    </row>
    <row r="223" spans="1:11" s="281" customFormat="1" x14ac:dyDescent="0.2">
      <c r="A223" s="210" t="s">
        <v>177</v>
      </c>
      <c r="B223" s="213" t="s">
        <v>920</v>
      </c>
      <c r="C223" s="276">
        <v>45456</v>
      </c>
      <c r="D223" s="214" t="s">
        <v>917</v>
      </c>
      <c r="E223" s="214">
        <v>812887.74</v>
      </c>
      <c r="F223" s="164"/>
      <c r="G223" s="164"/>
      <c r="H223" s="265" t="s">
        <v>860</v>
      </c>
      <c r="I223" s="265"/>
      <c r="J223" s="265"/>
      <c r="K223">
        <v>223</v>
      </c>
    </row>
    <row r="224" spans="1:11" s="281" customFormat="1" x14ac:dyDescent="0.2">
      <c r="A224" s="265" t="s">
        <v>1193</v>
      </c>
      <c r="B224" s="269" t="s">
        <v>1204</v>
      </c>
      <c r="C224" s="264">
        <v>45763</v>
      </c>
      <c r="D224" s="265" t="s">
        <v>1194</v>
      </c>
      <c r="E224" s="266">
        <v>821543.3</v>
      </c>
      <c r="F224" s="164"/>
      <c r="G224" s="164"/>
      <c r="H224" s="265" t="s">
        <v>891</v>
      </c>
      <c r="I224" s="266" t="s">
        <v>1166</v>
      </c>
      <c r="K224">
        <v>224</v>
      </c>
    </row>
    <row r="225" spans="1:11" s="281" customFormat="1" x14ac:dyDescent="0.2">
      <c r="A225" s="15" t="s">
        <v>1005</v>
      </c>
      <c r="B225" s="17" t="s">
        <v>1026</v>
      </c>
      <c r="C225" s="117">
        <v>45616</v>
      </c>
      <c r="D225" s="21" t="s">
        <v>1027</v>
      </c>
      <c r="E225" s="21">
        <v>823656.03</v>
      </c>
      <c r="F225" s="164"/>
      <c r="G225" s="164"/>
      <c r="H225" s="265"/>
      <c r="I225" s="266"/>
      <c r="K225">
        <v>225</v>
      </c>
    </row>
    <row r="226" spans="1:11" s="281" customFormat="1" x14ac:dyDescent="0.2">
      <c r="A226" s="15" t="s">
        <v>1047</v>
      </c>
      <c r="B226" s="19">
        <v>5</v>
      </c>
      <c r="C226" s="238">
        <v>45817</v>
      </c>
      <c r="D226" s="21" t="s">
        <v>1297</v>
      </c>
      <c r="E226" s="21">
        <v>986575</v>
      </c>
      <c r="F226" s="164"/>
      <c r="G226" s="164"/>
      <c r="H226" s="265" t="s">
        <v>915</v>
      </c>
      <c r="I226" s="266" t="s">
        <v>1264</v>
      </c>
      <c r="K226">
        <v>226</v>
      </c>
    </row>
    <row r="227" spans="1:11" s="281" customFormat="1" x14ac:dyDescent="0.2">
      <c r="A227" s="15" t="s">
        <v>1005</v>
      </c>
      <c r="B227" s="17" t="s">
        <v>1029</v>
      </c>
      <c r="C227" s="117">
        <v>45616</v>
      </c>
      <c r="D227" s="21" t="s">
        <v>1028</v>
      </c>
      <c r="E227" s="21">
        <v>1036736.8</v>
      </c>
      <c r="F227" s="164"/>
      <c r="G227" s="164"/>
      <c r="H227" s="265"/>
      <c r="I227" s="266">
        <f>SUM(E223:E227)</f>
        <v>4481398.87</v>
      </c>
      <c r="J227" s="216" t="s">
        <v>1030</v>
      </c>
      <c r="K227">
        <v>227</v>
      </c>
    </row>
    <row r="228" spans="1:11" s="281" customFormat="1" x14ac:dyDescent="0.2">
      <c r="A228" s="15" t="s">
        <v>1150</v>
      </c>
      <c r="B228" s="17" t="s">
        <v>1156</v>
      </c>
      <c r="C228" s="264">
        <v>45728</v>
      </c>
      <c r="D228" s="265" t="s">
        <v>1151</v>
      </c>
      <c r="E228" s="266">
        <v>1106443.02</v>
      </c>
      <c r="F228" s="164"/>
      <c r="G228" s="164"/>
      <c r="H228" s="265" t="s">
        <v>860</v>
      </c>
      <c r="I228" s="266" t="s">
        <v>1165</v>
      </c>
      <c r="K228">
        <v>228</v>
      </c>
    </row>
    <row r="229" spans="1:11" s="281" customFormat="1" x14ac:dyDescent="0.2">
      <c r="A229" s="15" t="s">
        <v>1052</v>
      </c>
      <c r="B229" s="17" t="s">
        <v>1118</v>
      </c>
      <c r="C229" s="264">
        <v>45712</v>
      </c>
      <c r="D229" s="265" t="s">
        <v>1119</v>
      </c>
      <c r="E229" s="266">
        <v>1143023.55</v>
      </c>
      <c r="F229" s="164"/>
      <c r="G229" s="164"/>
      <c r="H229" s="265" t="s">
        <v>860</v>
      </c>
      <c r="I229" s="266"/>
      <c r="K229">
        <v>229</v>
      </c>
    </row>
    <row r="230" spans="1:11" s="281" customFormat="1" x14ac:dyDescent="0.2">
      <c r="A230" s="15" t="s">
        <v>1134</v>
      </c>
      <c r="B230" s="17" t="s">
        <v>1139</v>
      </c>
      <c r="C230" s="264">
        <v>45728</v>
      </c>
      <c r="D230" s="265" t="s">
        <v>1135</v>
      </c>
      <c r="E230" s="266">
        <v>1231233.25</v>
      </c>
      <c r="F230" s="164"/>
      <c r="G230" s="164"/>
      <c r="H230" s="265" t="s">
        <v>891</v>
      </c>
      <c r="I230" s="266" t="s">
        <v>1166</v>
      </c>
      <c r="J230" s="284">
        <f>SUM(E220:E230)</f>
        <v>10307181.65</v>
      </c>
      <c r="K230">
        <v>230</v>
      </c>
    </row>
    <row r="231" spans="1:11" s="281" customFormat="1" x14ac:dyDescent="0.2">
      <c r="A231" s="15" t="s">
        <v>228</v>
      </c>
      <c r="B231" s="17">
        <v>25</v>
      </c>
      <c r="C231" s="264">
        <v>45712</v>
      </c>
      <c r="D231" s="265" t="s">
        <v>1115</v>
      </c>
      <c r="E231" s="266">
        <v>1303040.24</v>
      </c>
      <c r="F231" s="164"/>
      <c r="G231" s="164"/>
      <c r="H231" s="265" t="s">
        <v>860</v>
      </c>
      <c r="I231" s="266"/>
      <c r="K231">
        <v>231</v>
      </c>
    </row>
    <row r="232" spans="1:11" s="281" customFormat="1" x14ac:dyDescent="0.2">
      <c r="A232" s="265" t="s">
        <v>1150</v>
      </c>
      <c r="B232" s="267">
        <v>181000072</v>
      </c>
      <c r="C232" s="264">
        <v>45763</v>
      </c>
      <c r="D232" s="265" t="s">
        <v>1195</v>
      </c>
      <c r="E232" s="266">
        <v>1482919.86</v>
      </c>
      <c r="F232" s="164"/>
      <c r="G232" s="164"/>
      <c r="H232" s="265" t="s">
        <v>860</v>
      </c>
      <c r="I232" s="266" t="s">
        <v>1165</v>
      </c>
      <c r="K232">
        <v>232</v>
      </c>
    </row>
    <row r="233" spans="1:11" s="281" customFormat="1" x14ac:dyDescent="0.2">
      <c r="A233" s="15" t="s">
        <v>406</v>
      </c>
      <c r="B233" s="19">
        <v>315062345</v>
      </c>
      <c r="C233" s="117">
        <v>45763</v>
      </c>
      <c r="D233" s="21" t="s">
        <v>1222</v>
      </c>
      <c r="E233" s="21">
        <v>1667962</v>
      </c>
      <c r="F233" s="164"/>
      <c r="G233" s="164"/>
      <c r="H233" s="265" t="s">
        <v>898</v>
      </c>
      <c r="I233" s="266" t="s">
        <v>1164</v>
      </c>
      <c r="K233">
        <v>233</v>
      </c>
    </row>
    <row r="234" spans="1:11" s="281" customFormat="1" x14ac:dyDescent="0.2">
      <c r="A234" s="15" t="s">
        <v>1134</v>
      </c>
      <c r="B234" s="17" t="s">
        <v>1140</v>
      </c>
      <c r="C234" s="264">
        <v>45728</v>
      </c>
      <c r="D234" s="265" t="s">
        <v>1136</v>
      </c>
      <c r="E234" s="266">
        <v>1674087.19</v>
      </c>
      <c r="F234" s="164"/>
      <c r="G234" s="164"/>
      <c r="H234" s="265" t="s">
        <v>891</v>
      </c>
      <c r="I234" s="266" t="s">
        <v>1166</v>
      </c>
      <c r="K234">
        <v>234</v>
      </c>
    </row>
    <row r="235" spans="1:11" s="281" customFormat="1" x14ac:dyDescent="0.2">
      <c r="A235" s="265" t="s">
        <v>347</v>
      </c>
      <c r="B235" s="269" t="s">
        <v>991</v>
      </c>
      <c r="C235" s="276">
        <v>45559</v>
      </c>
      <c r="D235" s="214" t="s">
        <v>992</v>
      </c>
      <c r="E235" s="266">
        <v>2321184</v>
      </c>
      <c r="F235" s="164"/>
      <c r="G235" s="164"/>
      <c r="H235" s="265"/>
      <c r="I235" s="266"/>
      <c r="K235">
        <v>235</v>
      </c>
    </row>
    <row r="236" spans="1:11" s="281" customFormat="1" x14ac:dyDescent="0.2">
      <c r="A236" s="265"/>
      <c r="B236" s="267"/>
      <c r="C236" s="264"/>
      <c r="D236" s="265"/>
      <c r="E236" s="266"/>
      <c r="F236" s="266"/>
      <c r="G236" s="266"/>
      <c r="H236" s="265"/>
      <c r="I236" s="266"/>
      <c r="K236">
        <v>236</v>
      </c>
    </row>
    <row r="237" spans="1:11" s="281" customFormat="1" x14ac:dyDescent="0.2">
      <c r="A237" s="265"/>
      <c r="B237" s="267"/>
      <c r="C237" s="264"/>
      <c r="D237" s="265"/>
      <c r="E237" s="266"/>
      <c r="F237" s="266"/>
      <c r="G237" s="266"/>
      <c r="H237" s="265"/>
      <c r="I237" s="266"/>
      <c r="K237">
        <v>237</v>
      </c>
    </row>
    <row r="238" spans="1:11" s="281" customFormat="1" x14ac:dyDescent="0.2">
      <c r="A238" s="265"/>
      <c r="B238" s="267"/>
      <c r="C238" s="264"/>
      <c r="D238" s="265"/>
      <c r="E238" s="266"/>
      <c r="F238" s="266"/>
      <c r="G238" s="266"/>
      <c r="H238" s="265"/>
      <c r="I238" s="266"/>
      <c r="K238">
        <v>238</v>
      </c>
    </row>
    <row r="239" spans="1:11" s="281" customFormat="1" x14ac:dyDescent="0.2">
      <c r="A239" s="265"/>
      <c r="B239" s="267"/>
      <c r="C239" s="264"/>
      <c r="D239" s="265"/>
      <c r="E239" s="266"/>
      <c r="F239" s="266"/>
      <c r="G239" s="266"/>
      <c r="H239" s="265"/>
      <c r="I239" s="266"/>
      <c r="K239">
        <v>239</v>
      </c>
    </row>
    <row r="240" spans="1:11" s="281" customFormat="1" x14ac:dyDescent="0.2">
      <c r="A240" s="265"/>
      <c r="B240" s="267"/>
      <c r="C240" s="264"/>
      <c r="D240" s="265"/>
      <c r="E240" s="266"/>
      <c r="F240" s="266"/>
      <c r="G240" s="266"/>
      <c r="H240" s="265"/>
      <c r="I240" s="266"/>
      <c r="K240">
        <v>240</v>
      </c>
    </row>
    <row r="241" spans="1:11" s="281" customFormat="1" x14ac:dyDescent="0.2">
      <c r="A241" s="265"/>
      <c r="B241" s="267"/>
      <c r="C241" s="264"/>
      <c r="D241" s="265"/>
      <c r="E241" s="266"/>
      <c r="F241" s="266"/>
      <c r="G241" s="266"/>
      <c r="H241" s="265"/>
      <c r="I241" s="266"/>
      <c r="K241">
        <v>241</v>
      </c>
    </row>
    <row r="242" spans="1:11" s="281" customFormat="1" x14ac:dyDescent="0.2">
      <c r="A242" s="265"/>
      <c r="B242" s="267"/>
      <c r="C242" s="264"/>
      <c r="D242" s="265"/>
      <c r="E242" s="266"/>
      <c r="F242" s="266"/>
      <c r="G242" s="266"/>
      <c r="H242" s="265"/>
      <c r="I242" s="266"/>
      <c r="K242">
        <v>242</v>
      </c>
    </row>
    <row r="243" spans="1:11" s="281" customFormat="1" x14ac:dyDescent="0.2">
      <c r="A243" s="210"/>
      <c r="B243" s="211"/>
      <c r="C243" s="276"/>
      <c r="D243" s="214"/>
      <c r="E243" s="214"/>
      <c r="F243" s="214"/>
      <c r="G243" s="214"/>
      <c r="H243" s="265"/>
      <c r="I243" s="214"/>
      <c r="J243" s="216"/>
      <c r="K243">
        <v>243</v>
      </c>
    </row>
    <row r="244" spans="1:11" s="281" customFormat="1" x14ac:dyDescent="0.2">
      <c r="A244" s="210"/>
      <c r="B244" s="211"/>
      <c r="C244" s="276"/>
      <c r="D244" s="214"/>
      <c r="E244" s="214"/>
      <c r="F244" s="214"/>
      <c r="G244" s="214"/>
      <c r="H244" s="265"/>
      <c r="I244" s="214"/>
      <c r="J244" s="216"/>
      <c r="K244">
        <v>244</v>
      </c>
    </row>
    <row r="245" spans="1:11" s="281" customFormat="1" x14ac:dyDescent="0.2">
      <c r="A245" s="265"/>
      <c r="B245" s="267"/>
      <c r="C245" s="264"/>
      <c r="D245" s="265"/>
      <c r="E245" s="266"/>
      <c r="F245" s="266"/>
      <c r="G245" s="266"/>
      <c r="H245" s="265"/>
      <c r="I245" s="265"/>
      <c r="J245" s="265"/>
      <c r="K245">
        <v>245</v>
      </c>
    </row>
    <row r="246" spans="1:11" s="281" customFormat="1" x14ac:dyDescent="0.2">
      <c r="A246" s="265"/>
      <c r="B246" s="267"/>
      <c r="C246" s="264"/>
      <c r="D246" s="265"/>
      <c r="E246" s="266"/>
      <c r="F246" s="266"/>
      <c r="G246" s="266"/>
      <c r="H246" s="265"/>
      <c r="I246" s="265"/>
      <c r="J246" s="265"/>
      <c r="K246">
        <v>246</v>
      </c>
    </row>
    <row r="247" spans="1:11" s="281" customFormat="1" x14ac:dyDescent="0.2">
      <c r="A247" s="265"/>
      <c r="B247" s="267"/>
      <c r="C247" s="264"/>
      <c r="D247" s="265"/>
      <c r="E247" s="266"/>
      <c r="F247" s="266"/>
      <c r="G247" s="266"/>
      <c r="H247" s="265"/>
      <c r="I247" s="266"/>
      <c r="K247">
        <v>247</v>
      </c>
    </row>
    <row r="248" spans="1:11" s="281" customFormat="1" x14ac:dyDescent="0.2">
      <c r="A248" s="265"/>
      <c r="B248" s="267"/>
      <c r="C248" s="264"/>
      <c r="D248" s="265"/>
      <c r="E248" s="266"/>
      <c r="F248" s="266"/>
      <c r="G248" s="266"/>
      <c r="H248" s="265"/>
      <c r="I248" s="266"/>
      <c r="K248">
        <v>248</v>
      </c>
    </row>
    <row r="249" spans="1:11" s="281" customFormat="1" x14ac:dyDescent="0.2">
      <c r="A249" s="265"/>
      <c r="B249" s="267"/>
      <c r="C249" s="264"/>
      <c r="D249" s="265"/>
      <c r="E249" s="266"/>
      <c r="F249" s="266"/>
      <c r="G249" s="266"/>
      <c r="H249" s="265"/>
      <c r="I249" s="266"/>
      <c r="K249">
        <v>249</v>
      </c>
    </row>
    <row r="250" spans="1:11" s="281" customFormat="1" x14ac:dyDescent="0.2">
      <c r="A250" s="265"/>
      <c r="B250" s="267"/>
      <c r="C250" s="264"/>
      <c r="D250" s="265"/>
      <c r="E250" s="266"/>
      <c r="F250" s="266"/>
      <c r="G250" s="266"/>
      <c r="H250" s="265"/>
      <c r="I250" s="266"/>
      <c r="K250">
        <v>250</v>
      </c>
    </row>
    <row r="251" spans="1:11" s="281" customFormat="1" x14ac:dyDescent="0.2">
      <c r="A251" s="265"/>
      <c r="B251" s="267"/>
      <c r="C251" s="264"/>
      <c r="D251" s="265"/>
      <c r="E251" s="266"/>
      <c r="F251" s="266"/>
      <c r="G251" s="266"/>
      <c r="H251" s="265"/>
      <c r="I251" s="266"/>
      <c r="K251">
        <v>251</v>
      </c>
    </row>
    <row r="252" spans="1:11" s="281" customFormat="1" x14ac:dyDescent="0.2">
      <c r="A252" s="15"/>
      <c r="B252" s="17"/>
      <c r="C252" s="117"/>
      <c r="D252" s="21"/>
      <c r="E252" s="271"/>
      <c r="F252" s="271"/>
      <c r="G252" s="271"/>
      <c r="H252" s="265"/>
      <c r="I252" s="266"/>
      <c r="K252">
        <v>252</v>
      </c>
    </row>
    <row r="253" spans="1:11" s="281" customFormat="1" x14ac:dyDescent="0.2">
      <c r="A253" s="265"/>
      <c r="B253" s="267"/>
      <c r="C253" s="264"/>
      <c r="D253" s="265"/>
      <c r="E253" s="266"/>
      <c r="F253" s="266"/>
      <c r="G253" s="266"/>
      <c r="H253" s="265"/>
      <c r="I253" s="266"/>
      <c r="K253">
        <v>253</v>
      </c>
    </row>
    <row r="254" spans="1:11" s="281" customFormat="1" x14ac:dyDescent="0.2">
      <c r="A254" s="265"/>
      <c r="B254" s="267"/>
      <c r="C254" s="264"/>
      <c r="D254" s="265"/>
      <c r="E254" s="266"/>
      <c r="F254" s="266"/>
      <c r="G254" s="266"/>
      <c r="H254" s="265"/>
      <c r="I254" s="266"/>
      <c r="K254">
        <v>254</v>
      </c>
    </row>
    <row r="255" spans="1:11" s="281" customFormat="1" x14ac:dyDescent="0.2">
      <c r="A255" s="265"/>
      <c r="B255" s="267"/>
      <c r="C255" s="264"/>
      <c r="D255" s="265"/>
      <c r="E255" s="266"/>
      <c r="F255" s="266"/>
      <c r="G255" s="266"/>
      <c r="H255" s="265"/>
      <c r="I255" s="266"/>
      <c r="K255">
        <v>255</v>
      </c>
    </row>
    <row r="256" spans="1:11" s="281" customFormat="1" x14ac:dyDescent="0.2">
      <c r="A256" s="265"/>
      <c r="B256" s="267"/>
      <c r="C256" s="264"/>
      <c r="D256" s="265"/>
      <c r="E256" s="266"/>
      <c r="F256" s="266"/>
      <c r="G256" s="266"/>
      <c r="H256" s="265"/>
      <c r="I256" s="266"/>
      <c r="K256">
        <v>256</v>
      </c>
    </row>
    <row r="257" spans="1:11" s="281" customFormat="1" x14ac:dyDescent="0.2">
      <c r="A257" s="265"/>
      <c r="B257" s="267"/>
      <c r="C257" s="264"/>
      <c r="D257" s="265"/>
      <c r="E257" s="266"/>
      <c r="F257" s="266"/>
      <c r="G257" s="266"/>
      <c r="H257" s="265"/>
      <c r="I257" s="266"/>
      <c r="K257">
        <v>257</v>
      </c>
    </row>
    <row r="258" spans="1:11" s="281" customFormat="1" x14ac:dyDescent="0.2">
      <c r="A258" s="265"/>
      <c r="B258" s="267"/>
      <c r="C258" s="264"/>
      <c r="D258" s="265"/>
      <c r="E258" s="266"/>
      <c r="F258" s="266"/>
      <c r="G258" s="266"/>
      <c r="H258" s="265"/>
      <c r="I258" s="266"/>
      <c r="K258">
        <v>258</v>
      </c>
    </row>
    <row r="259" spans="1:11" s="281" customFormat="1" x14ac:dyDescent="0.2">
      <c r="A259" s="265"/>
      <c r="B259" s="267"/>
      <c r="C259" s="264"/>
      <c r="D259" s="265"/>
      <c r="E259" s="266"/>
      <c r="F259" s="266"/>
      <c r="G259" s="266"/>
      <c r="H259" s="265"/>
      <c r="I259" s="266"/>
      <c r="K259">
        <v>259</v>
      </c>
    </row>
    <row r="260" spans="1:11" s="281" customFormat="1" x14ac:dyDescent="0.2">
      <c r="A260" s="265"/>
      <c r="B260" s="267"/>
      <c r="C260" s="264"/>
      <c r="D260" s="265"/>
      <c r="E260" s="266"/>
      <c r="F260" s="266"/>
      <c r="G260" s="266"/>
      <c r="H260" s="265"/>
      <c r="I260" s="266"/>
      <c r="K260">
        <v>260</v>
      </c>
    </row>
    <row r="261" spans="1:11" s="281" customFormat="1" x14ac:dyDescent="0.2">
      <c r="A261" s="265"/>
      <c r="B261" s="267"/>
      <c r="C261" s="264"/>
      <c r="D261" s="265"/>
      <c r="E261" s="266"/>
      <c r="F261" s="266"/>
      <c r="G261" s="266"/>
      <c r="H261" s="265"/>
      <c r="I261" s="266"/>
      <c r="K261">
        <v>261</v>
      </c>
    </row>
    <row r="262" spans="1:11" s="281" customFormat="1" x14ac:dyDescent="0.2">
      <c r="A262" s="15"/>
      <c r="B262" s="19"/>
      <c r="C262" s="117"/>
      <c r="D262" s="21"/>
      <c r="E262" s="21"/>
      <c r="F262" s="21"/>
      <c r="G262" s="21"/>
      <c r="H262" s="265"/>
      <c r="I262" s="266"/>
      <c r="J262" s="284"/>
      <c r="K262">
        <v>262</v>
      </c>
    </row>
    <row r="263" spans="1:11" s="281" customFormat="1" x14ac:dyDescent="0.2">
      <c r="A263" s="265"/>
      <c r="B263" s="267"/>
      <c r="C263" s="264"/>
      <c r="D263" s="265"/>
      <c r="E263" s="266"/>
      <c r="F263" s="266"/>
      <c r="G263" s="266"/>
      <c r="H263" s="265"/>
      <c r="I263" s="266"/>
      <c r="K263">
        <v>263</v>
      </c>
    </row>
    <row r="264" spans="1:11" s="281" customFormat="1" x14ac:dyDescent="0.2">
      <c r="A264" s="265"/>
      <c r="B264" s="267"/>
      <c r="C264" s="264"/>
      <c r="D264" s="265"/>
      <c r="E264" s="266"/>
      <c r="F264" s="266"/>
      <c r="G264" s="266"/>
      <c r="H264" s="265"/>
      <c r="I264" s="266"/>
      <c r="K264">
        <v>264</v>
      </c>
    </row>
    <row r="265" spans="1:11" s="281" customFormat="1" ht="15" customHeight="1" x14ac:dyDescent="0.2">
      <c r="A265" s="265"/>
      <c r="B265" s="267"/>
      <c r="C265" s="264"/>
      <c r="D265" s="265"/>
      <c r="E265" s="266"/>
      <c r="F265" s="266"/>
      <c r="G265" s="266"/>
      <c r="H265" s="265"/>
      <c r="I265" s="266"/>
      <c r="K265">
        <v>265</v>
      </c>
    </row>
    <row r="266" spans="1:11" s="281" customFormat="1" ht="15" customHeight="1" x14ac:dyDescent="0.2">
      <c r="A266" s="265"/>
      <c r="B266" s="267"/>
      <c r="C266" s="264"/>
      <c r="D266" s="265"/>
      <c r="E266" s="266"/>
      <c r="F266" s="266"/>
      <c r="G266" s="266"/>
      <c r="H266" s="265"/>
      <c r="I266" s="266"/>
      <c r="K266">
        <v>266</v>
      </c>
    </row>
    <row r="267" spans="1:11" s="281" customFormat="1" ht="15" customHeight="1" x14ac:dyDescent="0.2">
      <c r="A267" s="265"/>
      <c r="B267" s="267"/>
      <c r="C267" s="264"/>
      <c r="D267" s="265"/>
      <c r="E267" s="266"/>
      <c r="F267" s="266"/>
      <c r="G267" s="266"/>
      <c r="H267" s="265"/>
      <c r="I267" s="266"/>
      <c r="K267">
        <v>267</v>
      </c>
    </row>
    <row r="268" spans="1:11" s="281" customFormat="1" ht="15" customHeight="1" x14ac:dyDescent="0.2">
      <c r="A268" s="265"/>
      <c r="B268" s="267"/>
      <c r="C268" s="264"/>
      <c r="D268" s="265"/>
      <c r="E268" s="266"/>
      <c r="F268" s="266"/>
      <c r="G268" s="266"/>
      <c r="H268" s="265"/>
      <c r="I268" s="266"/>
      <c r="K268">
        <v>268</v>
      </c>
    </row>
    <row r="269" spans="1:11" s="281" customFormat="1" ht="15" customHeight="1" x14ac:dyDescent="0.2">
      <c r="A269" s="265"/>
      <c r="B269" s="267"/>
      <c r="C269" s="264"/>
      <c r="D269" s="265"/>
      <c r="E269" s="266"/>
      <c r="F269" s="266"/>
      <c r="G269" s="266"/>
      <c r="H269" s="265"/>
      <c r="I269" s="266"/>
      <c r="K269">
        <v>269</v>
      </c>
    </row>
    <row r="270" spans="1:11" s="281" customFormat="1" x14ac:dyDescent="0.2">
      <c r="A270" s="265"/>
      <c r="B270" s="267"/>
      <c r="C270" s="264"/>
      <c r="D270" s="265"/>
      <c r="E270" s="266"/>
      <c r="F270" s="266"/>
      <c r="G270" s="266"/>
      <c r="H270" s="265"/>
      <c r="I270" s="266"/>
      <c r="K270">
        <v>270</v>
      </c>
    </row>
    <row r="271" spans="1:11" s="281" customFormat="1" x14ac:dyDescent="0.2">
      <c r="A271" s="15"/>
      <c r="B271" s="17"/>
      <c r="C271" s="264"/>
      <c r="D271" s="265"/>
      <c r="E271" s="266"/>
      <c r="F271" s="266"/>
      <c r="G271" s="266"/>
      <c r="H271" s="265"/>
      <c r="I271" s="266"/>
      <c r="J271" s="284"/>
      <c r="K271">
        <v>271</v>
      </c>
    </row>
    <row r="272" spans="1:11" x14ac:dyDescent="0.2">
      <c r="K272">
        <v>272</v>
      </c>
    </row>
    <row r="273" spans="11:11" x14ac:dyDescent="0.2">
      <c r="K273">
        <v>273</v>
      </c>
    </row>
    <row r="274" spans="11:11" x14ac:dyDescent="0.2">
      <c r="K274">
        <v>274</v>
      </c>
    </row>
    <row r="275" spans="11:11" x14ac:dyDescent="0.2">
      <c r="K275">
        <v>275</v>
      </c>
    </row>
    <row r="276" spans="11:11" x14ac:dyDescent="0.2">
      <c r="K276">
        <v>276</v>
      </c>
    </row>
    <row r="277" spans="11:11" x14ac:dyDescent="0.2">
      <c r="K277">
        <v>277</v>
      </c>
    </row>
    <row r="278" spans="11:11" x14ac:dyDescent="0.2">
      <c r="K278">
        <v>278</v>
      </c>
    </row>
    <row r="279" spans="11:11" x14ac:dyDescent="0.2">
      <c r="K279">
        <v>279</v>
      </c>
    </row>
    <row r="280" spans="11:11" x14ac:dyDescent="0.2">
      <c r="K280">
        <v>280</v>
      </c>
    </row>
    <row r="281" spans="11:11" x14ac:dyDescent="0.2">
      <c r="K281">
        <v>281</v>
      </c>
    </row>
    <row r="282" spans="11:11" x14ac:dyDescent="0.2">
      <c r="K282">
        <v>282</v>
      </c>
    </row>
    <row r="283" spans="11:11" x14ac:dyDescent="0.2">
      <c r="K283">
        <v>283</v>
      </c>
    </row>
    <row r="284" spans="11:11" x14ac:dyDescent="0.2">
      <c r="K284">
        <v>284</v>
      </c>
    </row>
    <row r="285" spans="11:11" x14ac:dyDescent="0.2">
      <c r="K285">
        <v>285</v>
      </c>
    </row>
    <row r="286" spans="11:11" x14ac:dyDescent="0.2">
      <c r="K286">
        <v>286</v>
      </c>
    </row>
    <row r="287" spans="11:11" x14ac:dyDescent="0.2">
      <c r="K287">
        <v>287</v>
      </c>
    </row>
    <row r="288" spans="11:11" x14ac:dyDescent="0.2">
      <c r="K288">
        <v>288</v>
      </c>
    </row>
    <row r="289" spans="11:11" x14ac:dyDescent="0.2">
      <c r="K289">
        <v>289</v>
      </c>
    </row>
    <row r="290" spans="11:11" x14ac:dyDescent="0.2">
      <c r="K290">
        <v>290</v>
      </c>
    </row>
    <row r="291" spans="11:11" x14ac:dyDescent="0.2">
      <c r="K291">
        <v>291</v>
      </c>
    </row>
    <row r="292" spans="11:11" x14ac:dyDescent="0.2">
      <c r="K292">
        <v>292</v>
      </c>
    </row>
    <row r="293" spans="11:11" x14ac:dyDescent="0.2">
      <c r="K293">
        <v>293</v>
      </c>
    </row>
    <row r="294" spans="11:11" x14ac:dyDescent="0.2">
      <c r="K294">
        <v>294</v>
      </c>
    </row>
    <row r="295" spans="11:11" x14ac:dyDescent="0.2">
      <c r="K295">
        <v>295</v>
      </c>
    </row>
    <row r="296" spans="11:11" x14ac:dyDescent="0.2">
      <c r="K296">
        <v>296</v>
      </c>
    </row>
    <row r="297" spans="11:11" x14ac:dyDescent="0.2">
      <c r="K297">
        <v>297</v>
      </c>
    </row>
    <row r="298" spans="11:11" x14ac:dyDescent="0.2">
      <c r="K298">
        <v>298</v>
      </c>
    </row>
    <row r="299" spans="11:11" x14ac:dyDescent="0.2">
      <c r="K299">
        <v>299</v>
      </c>
    </row>
    <row r="300" spans="11:11" x14ac:dyDescent="0.2">
      <c r="K300">
        <v>300</v>
      </c>
    </row>
    <row r="301" spans="11:11" x14ac:dyDescent="0.2">
      <c r="K301">
        <v>301</v>
      </c>
    </row>
    <row r="302" spans="11:11" x14ac:dyDescent="0.2">
      <c r="K302">
        <v>302</v>
      </c>
    </row>
    <row r="303" spans="11:11" x14ac:dyDescent="0.2">
      <c r="K303">
        <v>303</v>
      </c>
    </row>
    <row r="304" spans="11:11" x14ac:dyDescent="0.2">
      <c r="K304">
        <v>304</v>
      </c>
    </row>
    <row r="305" spans="11:11" x14ac:dyDescent="0.2">
      <c r="K305">
        <v>305</v>
      </c>
    </row>
    <row r="306" spans="11:11" x14ac:dyDescent="0.2">
      <c r="K306">
        <v>306</v>
      </c>
    </row>
    <row r="307" spans="11:11" x14ac:dyDescent="0.2">
      <c r="K307">
        <v>307</v>
      </c>
    </row>
    <row r="308" spans="11:11" x14ac:dyDescent="0.2">
      <c r="K308">
        <v>308</v>
      </c>
    </row>
    <row r="309" spans="11:11" x14ac:dyDescent="0.2">
      <c r="K309">
        <v>309</v>
      </c>
    </row>
    <row r="310" spans="11:11" x14ac:dyDescent="0.2">
      <c r="K310">
        <v>310</v>
      </c>
    </row>
    <row r="311" spans="11:11" x14ac:dyDescent="0.2">
      <c r="K311">
        <v>311</v>
      </c>
    </row>
    <row r="312" spans="11:11" x14ac:dyDescent="0.2">
      <c r="K312">
        <v>312</v>
      </c>
    </row>
    <row r="313" spans="11:11" x14ac:dyDescent="0.2">
      <c r="K313">
        <v>313</v>
      </c>
    </row>
    <row r="314" spans="11:11" x14ac:dyDescent="0.2">
      <c r="K314">
        <v>314</v>
      </c>
    </row>
    <row r="315" spans="11:11" x14ac:dyDescent="0.2">
      <c r="K315">
        <v>315</v>
      </c>
    </row>
    <row r="316" spans="11:11" x14ac:dyDescent="0.2">
      <c r="K316">
        <v>316</v>
      </c>
    </row>
    <row r="317" spans="11:11" x14ac:dyDescent="0.2">
      <c r="K317">
        <v>317</v>
      </c>
    </row>
    <row r="318" spans="11:11" x14ac:dyDescent="0.2">
      <c r="K318">
        <v>318</v>
      </c>
    </row>
    <row r="319" spans="11:11" x14ac:dyDescent="0.2">
      <c r="K319">
        <v>319</v>
      </c>
    </row>
    <row r="320" spans="11:11" x14ac:dyDescent="0.2">
      <c r="K320">
        <v>320</v>
      </c>
    </row>
    <row r="321" spans="11:11" x14ac:dyDescent="0.2">
      <c r="K321">
        <v>321</v>
      </c>
    </row>
    <row r="322" spans="11:11" x14ac:dyDescent="0.2">
      <c r="K322">
        <v>322</v>
      </c>
    </row>
    <row r="323" spans="11:11" x14ac:dyDescent="0.2">
      <c r="K323">
        <v>323</v>
      </c>
    </row>
    <row r="324" spans="11:11" x14ac:dyDescent="0.2">
      <c r="K324">
        <v>324</v>
      </c>
    </row>
    <row r="325" spans="11:11" x14ac:dyDescent="0.2">
      <c r="K325">
        <v>325</v>
      </c>
    </row>
    <row r="326" spans="11:11" x14ac:dyDescent="0.2">
      <c r="K326">
        <v>326</v>
      </c>
    </row>
    <row r="327" spans="11:11" x14ac:dyDescent="0.2">
      <c r="K327">
        <v>327</v>
      </c>
    </row>
    <row r="328" spans="11:11" x14ac:dyDescent="0.2">
      <c r="K328">
        <v>328</v>
      </c>
    </row>
    <row r="329" spans="11:11" x14ac:dyDescent="0.2">
      <c r="K329">
        <v>329</v>
      </c>
    </row>
    <row r="330" spans="11:11" x14ac:dyDescent="0.2">
      <c r="K330">
        <v>330</v>
      </c>
    </row>
    <row r="331" spans="11:11" x14ac:dyDescent="0.2">
      <c r="K331">
        <v>331</v>
      </c>
    </row>
    <row r="332" spans="11:11" x14ac:dyDescent="0.2">
      <c r="K332">
        <v>332</v>
      </c>
    </row>
    <row r="333" spans="11:11" x14ac:dyDescent="0.2">
      <c r="K333">
        <v>333</v>
      </c>
    </row>
    <row r="334" spans="11:11" x14ac:dyDescent="0.2">
      <c r="K334">
        <v>334</v>
      </c>
    </row>
    <row r="335" spans="11:11" x14ac:dyDescent="0.2">
      <c r="K335">
        <v>335</v>
      </c>
    </row>
    <row r="336" spans="11:11" x14ac:dyDescent="0.2">
      <c r="K336">
        <v>336</v>
      </c>
    </row>
    <row r="337" spans="11:11" x14ac:dyDescent="0.2">
      <c r="K337">
        <v>337</v>
      </c>
    </row>
    <row r="338" spans="11:11" x14ac:dyDescent="0.2">
      <c r="K338">
        <v>338</v>
      </c>
    </row>
    <row r="339" spans="11:11" x14ac:dyDescent="0.2">
      <c r="K339">
        <v>339</v>
      </c>
    </row>
    <row r="340" spans="11:11" x14ac:dyDescent="0.2">
      <c r="K340">
        <v>340</v>
      </c>
    </row>
    <row r="341" spans="11:11" x14ac:dyDescent="0.2">
      <c r="K341">
        <v>341</v>
      </c>
    </row>
    <row r="342" spans="11:11" x14ac:dyDescent="0.2">
      <c r="K342">
        <v>342</v>
      </c>
    </row>
    <row r="343" spans="11:11" x14ac:dyDescent="0.2">
      <c r="K343">
        <v>343</v>
      </c>
    </row>
    <row r="344" spans="11:11" x14ac:dyDescent="0.2">
      <c r="K344">
        <v>344</v>
      </c>
    </row>
    <row r="345" spans="11:11" x14ac:dyDescent="0.2">
      <c r="K345">
        <v>345</v>
      </c>
    </row>
    <row r="346" spans="11:11" x14ac:dyDescent="0.2">
      <c r="K346">
        <v>346</v>
      </c>
    </row>
    <row r="347" spans="11:11" x14ac:dyDescent="0.2">
      <c r="K347">
        <v>347</v>
      </c>
    </row>
    <row r="348" spans="11:11" x14ac:dyDescent="0.2">
      <c r="K348">
        <v>348</v>
      </c>
    </row>
    <row r="349" spans="11:11" x14ac:dyDescent="0.2">
      <c r="K349">
        <v>349</v>
      </c>
    </row>
    <row r="350" spans="11:11" x14ac:dyDescent="0.2">
      <c r="K350">
        <v>350</v>
      </c>
    </row>
    <row r="351" spans="11:11" x14ac:dyDescent="0.2">
      <c r="K351">
        <v>351</v>
      </c>
    </row>
    <row r="352" spans="11:11" x14ac:dyDescent="0.2">
      <c r="K352">
        <v>352</v>
      </c>
    </row>
    <row r="353" spans="11:11" x14ac:dyDescent="0.2">
      <c r="K353">
        <v>353</v>
      </c>
    </row>
    <row r="354" spans="11:11" x14ac:dyDescent="0.2">
      <c r="K354">
        <v>354</v>
      </c>
    </row>
    <row r="355" spans="11:11" x14ac:dyDescent="0.2">
      <c r="K355">
        <v>355</v>
      </c>
    </row>
    <row r="356" spans="11:11" x14ac:dyDescent="0.2">
      <c r="K356">
        <v>356</v>
      </c>
    </row>
    <row r="357" spans="11:11" x14ac:dyDescent="0.2">
      <c r="K357">
        <v>357</v>
      </c>
    </row>
    <row r="358" spans="11:11" x14ac:dyDescent="0.2">
      <c r="K358">
        <v>358</v>
      </c>
    </row>
    <row r="359" spans="11:11" x14ac:dyDescent="0.2">
      <c r="K359">
        <v>359</v>
      </c>
    </row>
    <row r="360" spans="11:11" x14ac:dyDescent="0.2">
      <c r="K360">
        <v>360</v>
      </c>
    </row>
    <row r="361" spans="11:11" x14ac:dyDescent="0.2">
      <c r="K361">
        <v>361</v>
      </c>
    </row>
    <row r="362" spans="11:11" x14ac:dyDescent="0.2">
      <c r="K362">
        <v>362</v>
      </c>
    </row>
    <row r="363" spans="11:11" x14ac:dyDescent="0.2">
      <c r="K363">
        <v>363</v>
      </c>
    </row>
    <row r="364" spans="11:11" x14ac:dyDescent="0.2">
      <c r="K364">
        <v>364</v>
      </c>
    </row>
    <row r="365" spans="11:11" x14ac:dyDescent="0.2">
      <c r="K365">
        <v>365</v>
      </c>
    </row>
    <row r="366" spans="11:11" x14ac:dyDescent="0.2">
      <c r="K366">
        <v>366</v>
      </c>
    </row>
    <row r="367" spans="11:11" x14ac:dyDescent="0.2">
      <c r="K367">
        <v>367</v>
      </c>
    </row>
    <row r="368" spans="11:11" x14ac:dyDescent="0.2">
      <c r="K368">
        <v>368</v>
      </c>
    </row>
    <row r="369" spans="11:11" x14ac:dyDescent="0.2">
      <c r="K369">
        <v>369</v>
      </c>
    </row>
    <row r="370" spans="11:11" x14ac:dyDescent="0.2">
      <c r="K370">
        <v>370</v>
      </c>
    </row>
    <row r="371" spans="11:11" x14ac:dyDescent="0.2">
      <c r="K371">
        <v>371</v>
      </c>
    </row>
    <row r="372" spans="11:11" x14ac:dyDescent="0.2">
      <c r="K372">
        <v>372</v>
      </c>
    </row>
    <row r="373" spans="11:11" x14ac:dyDescent="0.2">
      <c r="K373">
        <v>373</v>
      </c>
    </row>
    <row r="374" spans="11:11" x14ac:dyDescent="0.2">
      <c r="K374">
        <v>374</v>
      </c>
    </row>
    <row r="375" spans="11:11" x14ac:dyDescent="0.2">
      <c r="K375">
        <v>375</v>
      </c>
    </row>
    <row r="376" spans="11:11" x14ac:dyDescent="0.2">
      <c r="K376">
        <v>376</v>
      </c>
    </row>
    <row r="377" spans="11:11" x14ac:dyDescent="0.2">
      <c r="K377">
        <v>377</v>
      </c>
    </row>
    <row r="378" spans="11:11" x14ac:dyDescent="0.2">
      <c r="K378">
        <v>378</v>
      </c>
    </row>
    <row r="379" spans="11:11" x14ac:dyDescent="0.2">
      <c r="K379">
        <v>379</v>
      </c>
    </row>
    <row r="380" spans="11:11" x14ac:dyDescent="0.2">
      <c r="K380">
        <v>380</v>
      </c>
    </row>
    <row r="381" spans="11:11" x14ac:dyDescent="0.2">
      <c r="K381">
        <v>381</v>
      </c>
    </row>
    <row r="382" spans="11:11" x14ac:dyDescent="0.2">
      <c r="K382">
        <v>382</v>
      </c>
    </row>
    <row r="383" spans="11:11" x14ac:dyDescent="0.2">
      <c r="K383">
        <v>383</v>
      </c>
    </row>
    <row r="384" spans="11:11" x14ac:dyDescent="0.2">
      <c r="K384">
        <v>384</v>
      </c>
    </row>
    <row r="385" spans="11:11" x14ac:dyDescent="0.2">
      <c r="K385">
        <v>385</v>
      </c>
    </row>
    <row r="386" spans="11:11" x14ac:dyDescent="0.2">
      <c r="K386">
        <v>386</v>
      </c>
    </row>
    <row r="387" spans="11:11" x14ac:dyDescent="0.2">
      <c r="K387">
        <v>387</v>
      </c>
    </row>
    <row r="388" spans="11:11" x14ac:dyDescent="0.2">
      <c r="K388">
        <v>388</v>
      </c>
    </row>
    <row r="389" spans="11:11" x14ac:dyDescent="0.2">
      <c r="K389">
        <v>389</v>
      </c>
    </row>
    <row r="390" spans="11:11" x14ac:dyDescent="0.2">
      <c r="K390">
        <v>390</v>
      </c>
    </row>
    <row r="391" spans="11:11" x14ac:dyDescent="0.2">
      <c r="K391">
        <v>391</v>
      </c>
    </row>
    <row r="392" spans="11:11" x14ac:dyDescent="0.2">
      <c r="K392">
        <v>392</v>
      </c>
    </row>
    <row r="393" spans="11:11" x14ac:dyDescent="0.2">
      <c r="K393">
        <v>393</v>
      </c>
    </row>
    <row r="394" spans="11:11" x14ac:dyDescent="0.2">
      <c r="K394">
        <v>394</v>
      </c>
    </row>
    <row r="395" spans="11:11" x14ac:dyDescent="0.2">
      <c r="K395">
        <v>395</v>
      </c>
    </row>
    <row r="396" spans="11:11" x14ac:dyDescent="0.2">
      <c r="K396">
        <v>396</v>
      </c>
    </row>
    <row r="397" spans="11:11" x14ac:dyDescent="0.2">
      <c r="K397">
        <v>397</v>
      </c>
    </row>
    <row r="398" spans="11:11" x14ac:dyDescent="0.2">
      <c r="K398">
        <v>398</v>
      </c>
    </row>
    <row r="399" spans="11:11" x14ac:dyDescent="0.2">
      <c r="K399">
        <v>399</v>
      </c>
    </row>
    <row r="400" spans="11:11" x14ac:dyDescent="0.2">
      <c r="K400">
        <v>400</v>
      </c>
    </row>
    <row r="401" spans="11:11" x14ac:dyDescent="0.2">
      <c r="K401">
        <v>401</v>
      </c>
    </row>
    <row r="402" spans="11:11" x14ac:dyDescent="0.2">
      <c r="K402">
        <v>402</v>
      </c>
    </row>
    <row r="403" spans="11:11" x14ac:dyDescent="0.2">
      <c r="K403">
        <v>403</v>
      </c>
    </row>
    <row r="404" spans="11:11" x14ac:dyDescent="0.2">
      <c r="K404">
        <v>404</v>
      </c>
    </row>
    <row r="405" spans="11:11" x14ac:dyDescent="0.2">
      <c r="K405">
        <v>405</v>
      </c>
    </row>
    <row r="406" spans="11:11" x14ac:dyDescent="0.2">
      <c r="K406">
        <v>406</v>
      </c>
    </row>
    <row r="407" spans="11:11" x14ac:dyDescent="0.2">
      <c r="K407">
        <v>407</v>
      </c>
    </row>
    <row r="408" spans="11:11" x14ac:dyDescent="0.2">
      <c r="K408">
        <v>408</v>
      </c>
    </row>
    <row r="409" spans="11:11" x14ac:dyDescent="0.2">
      <c r="K409">
        <v>409</v>
      </c>
    </row>
    <row r="410" spans="11:11" x14ac:dyDescent="0.2">
      <c r="K410">
        <v>410</v>
      </c>
    </row>
    <row r="411" spans="11:11" x14ac:dyDescent="0.2">
      <c r="K411">
        <v>411</v>
      </c>
    </row>
    <row r="412" spans="11:11" x14ac:dyDescent="0.2">
      <c r="K412">
        <v>412</v>
      </c>
    </row>
    <row r="413" spans="11:11" x14ac:dyDescent="0.2">
      <c r="K413">
        <v>413</v>
      </c>
    </row>
    <row r="414" spans="11:11" x14ac:dyDescent="0.2">
      <c r="K414">
        <v>414</v>
      </c>
    </row>
    <row r="415" spans="11:11" x14ac:dyDescent="0.2">
      <c r="K415">
        <v>415</v>
      </c>
    </row>
    <row r="416" spans="11:11" x14ac:dyDescent="0.2">
      <c r="K416">
        <v>416</v>
      </c>
    </row>
    <row r="417" spans="11:11" x14ac:dyDescent="0.2">
      <c r="K417">
        <v>417</v>
      </c>
    </row>
    <row r="418" spans="11:11" x14ac:dyDescent="0.2">
      <c r="K418">
        <v>418</v>
      </c>
    </row>
    <row r="419" spans="11:11" x14ac:dyDescent="0.2">
      <c r="K419">
        <v>419</v>
      </c>
    </row>
    <row r="420" spans="11:11" x14ac:dyDescent="0.2">
      <c r="K420">
        <v>420</v>
      </c>
    </row>
    <row r="421" spans="11:11" x14ac:dyDescent="0.2">
      <c r="K421">
        <v>421</v>
      </c>
    </row>
    <row r="422" spans="11:11" x14ac:dyDescent="0.2">
      <c r="K422">
        <v>422</v>
      </c>
    </row>
    <row r="423" spans="11:11" x14ac:dyDescent="0.2">
      <c r="K423">
        <v>423</v>
      </c>
    </row>
    <row r="424" spans="11:11" x14ac:dyDescent="0.2">
      <c r="K424">
        <v>424</v>
      </c>
    </row>
    <row r="425" spans="11:11" x14ac:dyDescent="0.2">
      <c r="K425">
        <v>425</v>
      </c>
    </row>
    <row r="426" spans="11:11" x14ac:dyDescent="0.2">
      <c r="K426">
        <v>426</v>
      </c>
    </row>
    <row r="427" spans="11:11" x14ac:dyDescent="0.2">
      <c r="K427">
        <v>427</v>
      </c>
    </row>
    <row r="428" spans="11:11" x14ac:dyDescent="0.2">
      <c r="K428">
        <v>428</v>
      </c>
    </row>
    <row r="429" spans="11:11" x14ac:dyDescent="0.2">
      <c r="K429">
        <v>429</v>
      </c>
    </row>
    <row r="430" spans="11:11" x14ac:dyDescent="0.2">
      <c r="K430">
        <v>430</v>
      </c>
    </row>
    <row r="431" spans="11:11" x14ac:dyDescent="0.2">
      <c r="K431">
        <v>431</v>
      </c>
    </row>
    <row r="432" spans="11:11" x14ac:dyDescent="0.2">
      <c r="K432">
        <v>432</v>
      </c>
    </row>
    <row r="433" spans="11:11" x14ac:dyDescent="0.2">
      <c r="K433">
        <v>433</v>
      </c>
    </row>
    <row r="434" spans="11:11" x14ac:dyDescent="0.2">
      <c r="K434">
        <v>434</v>
      </c>
    </row>
    <row r="435" spans="11:11" x14ac:dyDescent="0.2">
      <c r="K435">
        <v>435</v>
      </c>
    </row>
    <row r="436" spans="11:11" x14ac:dyDescent="0.2">
      <c r="K436">
        <v>436</v>
      </c>
    </row>
    <row r="437" spans="11:11" x14ac:dyDescent="0.2">
      <c r="K437">
        <v>437</v>
      </c>
    </row>
    <row r="438" spans="11:11" x14ac:dyDescent="0.2">
      <c r="K438">
        <v>438</v>
      </c>
    </row>
    <row r="439" spans="11:11" x14ac:dyDescent="0.2">
      <c r="K439">
        <v>439</v>
      </c>
    </row>
    <row r="440" spans="11:11" x14ac:dyDescent="0.2">
      <c r="K440">
        <v>440</v>
      </c>
    </row>
    <row r="441" spans="11:11" x14ac:dyDescent="0.2">
      <c r="K441">
        <v>441</v>
      </c>
    </row>
    <row r="442" spans="11:11" x14ac:dyDescent="0.2">
      <c r="K442">
        <v>442</v>
      </c>
    </row>
    <row r="443" spans="11:11" x14ac:dyDescent="0.2">
      <c r="K443">
        <v>443</v>
      </c>
    </row>
    <row r="444" spans="11:11" x14ac:dyDescent="0.2">
      <c r="K444">
        <v>444</v>
      </c>
    </row>
    <row r="445" spans="11:11" x14ac:dyDescent="0.2">
      <c r="K445">
        <v>445</v>
      </c>
    </row>
    <row r="446" spans="11:11" x14ac:dyDescent="0.2">
      <c r="K446">
        <v>446</v>
      </c>
    </row>
    <row r="447" spans="11:11" x14ac:dyDescent="0.2">
      <c r="K447">
        <v>447</v>
      </c>
    </row>
    <row r="448" spans="11:11" x14ac:dyDescent="0.2">
      <c r="K448">
        <v>448</v>
      </c>
    </row>
    <row r="449" spans="11:11" x14ac:dyDescent="0.2">
      <c r="K449">
        <v>449</v>
      </c>
    </row>
    <row r="450" spans="11:11" x14ac:dyDescent="0.2">
      <c r="K450">
        <v>450</v>
      </c>
    </row>
    <row r="451" spans="11:11" x14ac:dyDescent="0.2">
      <c r="K451">
        <v>451</v>
      </c>
    </row>
    <row r="452" spans="11:11" x14ac:dyDescent="0.2">
      <c r="K452">
        <v>452</v>
      </c>
    </row>
    <row r="453" spans="11:11" x14ac:dyDescent="0.2">
      <c r="K453">
        <v>453</v>
      </c>
    </row>
    <row r="454" spans="11:11" x14ac:dyDescent="0.2">
      <c r="K454">
        <v>454</v>
      </c>
    </row>
    <row r="455" spans="11:11" x14ac:dyDescent="0.2">
      <c r="K455">
        <v>455</v>
      </c>
    </row>
    <row r="456" spans="11:11" x14ac:dyDescent="0.2">
      <c r="K456">
        <v>456</v>
      </c>
    </row>
    <row r="457" spans="11:11" x14ac:dyDescent="0.2">
      <c r="K457">
        <v>457</v>
      </c>
    </row>
    <row r="458" spans="11:11" x14ac:dyDescent="0.2">
      <c r="K458">
        <v>458</v>
      </c>
    </row>
    <row r="459" spans="11:11" x14ac:dyDescent="0.2">
      <c r="K459">
        <v>459</v>
      </c>
    </row>
    <row r="460" spans="11:11" x14ac:dyDescent="0.2">
      <c r="K460">
        <v>460</v>
      </c>
    </row>
    <row r="461" spans="11:11" x14ac:dyDescent="0.2">
      <c r="K461">
        <v>461</v>
      </c>
    </row>
    <row r="462" spans="11:11" x14ac:dyDescent="0.2">
      <c r="K462">
        <v>462</v>
      </c>
    </row>
    <row r="463" spans="11:11" x14ac:dyDescent="0.2">
      <c r="K463">
        <v>463</v>
      </c>
    </row>
    <row r="464" spans="11:11" x14ac:dyDescent="0.2">
      <c r="K464">
        <v>464</v>
      </c>
    </row>
    <row r="465" spans="11:11" x14ac:dyDescent="0.2">
      <c r="K465">
        <v>465</v>
      </c>
    </row>
    <row r="466" spans="11:11" x14ac:dyDescent="0.2">
      <c r="K466">
        <v>466</v>
      </c>
    </row>
    <row r="467" spans="11:11" x14ac:dyDescent="0.2">
      <c r="K467">
        <v>467</v>
      </c>
    </row>
    <row r="468" spans="11:11" x14ac:dyDescent="0.2">
      <c r="K468">
        <v>468</v>
      </c>
    </row>
    <row r="469" spans="11:11" x14ac:dyDescent="0.2">
      <c r="K469">
        <v>469</v>
      </c>
    </row>
    <row r="470" spans="11:11" x14ac:dyDescent="0.2">
      <c r="K470">
        <v>470</v>
      </c>
    </row>
    <row r="471" spans="11:11" x14ac:dyDescent="0.2">
      <c r="K471">
        <v>471</v>
      </c>
    </row>
    <row r="472" spans="11:11" x14ac:dyDescent="0.2">
      <c r="K472">
        <v>472</v>
      </c>
    </row>
    <row r="473" spans="11:11" x14ac:dyDescent="0.2">
      <c r="K473">
        <v>473</v>
      </c>
    </row>
    <row r="474" spans="11:11" x14ac:dyDescent="0.2">
      <c r="K474">
        <v>474</v>
      </c>
    </row>
    <row r="475" spans="11:11" x14ac:dyDescent="0.2">
      <c r="K475">
        <v>475</v>
      </c>
    </row>
    <row r="476" spans="11:11" x14ac:dyDescent="0.2">
      <c r="K476">
        <v>476</v>
      </c>
    </row>
    <row r="477" spans="11:11" x14ac:dyDescent="0.2">
      <c r="K477">
        <v>477</v>
      </c>
    </row>
    <row r="478" spans="11:11" x14ac:dyDescent="0.2">
      <c r="K478">
        <v>478</v>
      </c>
    </row>
    <row r="479" spans="11:11" x14ac:dyDescent="0.2">
      <c r="K479">
        <v>479</v>
      </c>
    </row>
    <row r="480" spans="11:11" x14ac:dyDescent="0.2">
      <c r="K480">
        <v>480</v>
      </c>
    </row>
    <row r="481" spans="11:11" x14ac:dyDescent="0.2">
      <c r="K481">
        <v>481</v>
      </c>
    </row>
    <row r="482" spans="11:11" x14ac:dyDescent="0.2">
      <c r="K482">
        <v>482</v>
      </c>
    </row>
    <row r="483" spans="11:11" x14ac:dyDescent="0.2">
      <c r="K483">
        <v>483</v>
      </c>
    </row>
    <row r="484" spans="11:11" x14ac:dyDescent="0.2">
      <c r="K484">
        <v>484</v>
      </c>
    </row>
    <row r="485" spans="11:11" x14ac:dyDescent="0.2">
      <c r="K485">
        <v>485</v>
      </c>
    </row>
    <row r="486" spans="11:11" x14ac:dyDescent="0.2">
      <c r="K486">
        <v>486</v>
      </c>
    </row>
    <row r="487" spans="11:11" x14ac:dyDescent="0.2">
      <c r="K487">
        <v>487</v>
      </c>
    </row>
    <row r="488" spans="11:11" x14ac:dyDescent="0.2">
      <c r="K488">
        <v>488</v>
      </c>
    </row>
    <row r="489" spans="11:11" x14ac:dyDescent="0.2">
      <c r="K489">
        <v>489</v>
      </c>
    </row>
    <row r="490" spans="11:11" x14ac:dyDescent="0.2">
      <c r="K490">
        <v>490</v>
      </c>
    </row>
    <row r="491" spans="11:11" x14ac:dyDescent="0.2">
      <c r="K491">
        <v>491</v>
      </c>
    </row>
    <row r="492" spans="11:11" x14ac:dyDescent="0.2">
      <c r="K492">
        <v>492</v>
      </c>
    </row>
    <row r="493" spans="11:11" x14ac:dyDescent="0.2">
      <c r="K493">
        <v>493</v>
      </c>
    </row>
    <row r="494" spans="11:11" x14ac:dyDescent="0.2">
      <c r="K494">
        <v>494</v>
      </c>
    </row>
    <row r="495" spans="11:11" x14ac:dyDescent="0.2">
      <c r="K495">
        <v>495</v>
      </c>
    </row>
    <row r="496" spans="11:11" x14ac:dyDescent="0.2">
      <c r="K496">
        <v>496</v>
      </c>
    </row>
    <row r="497" spans="11:11" x14ac:dyDescent="0.2">
      <c r="K497">
        <v>497</v>
      </c>
    </row>
    <row r="498" spans="11:11" x14ac:dyDescent="0.2">
      <c r="K498">
        <v>498</v>
      </c>
    </row>
    <row r="499" spans="11:11" x14ac:dyDescent="0.2">
      <c r="K499">
        <v>499</v>
      </c>
    </row>
    <row r="500" spans="11:11" x14ac:dyDescent="0.2">
      <c r="K500">
        <v>500</v>
      </c>
    </row>
    <row r="501" spans="11:11" x14ac:dyDescent="0.2">
      <c r="K501">
        <v>501</v>
      </c>
    </row>
    <row r="502" spans="11:11" x14ac:dyDescent="0.2">
      <c r="K502">
        <v>502</v>
      </c>
    </row>
    <row r="503" spans="11:11" x14ac:dyDescent="0.2">
      <c r="K503">
        <v>503</v>
      </c>
    </row>
    <row r="504" spans="11:11" x14ac:dyDescent="0.2">
      <c r="K504">
        <v>504</v>
      </c>
    </row>
    <row r="505" spans="11:11" x14ac:dyDescent="0.2">
      <c r="K505">
        <v>505</v>
      </c>
    </row>
    <row r="506" spans="11:11" x14ac:dyDescent="0.2">
      <c r="K506">
        <v>506</v>
      </c>
    </row>
    <row r="507" spans="11:11" x14ac:dyDescent="0.2">
      <c r="K507">
        <v>507</v>
      </c>
    </row>
    <row r="508" spans="11:11" x14ac:dyDescent="0.2">
      <c r="K508">
        <v>508</v>
      </c>
    </row>
    <row r="509" spans="11:11" x14ac:dyDescent="0.2">
      <c r="K509">
        <v>509</v>
      </c>
    </row>
    <row r="510" spans="11:11" x14ac:dyDescent="0.2">
      <c r="K510">
        <v>510</v>
      </c>
    </row>
    <row r="511" spans="11:11" x14ac:dyDescent="0.2">
      <c r="K511">
        <v>511</v>
      </c>
    </row>
    <row r="512" spans="11:11" x14ac:dyDescent="0.2">
      <c r="K512">
        <v>512</v>
      </c>
    </row>
    <row r="513" spans="11:11" x14ac:dyDescent="0.2">
      <c r="K513">
        <v>513</v>
      </c>
    </row>
    <row r="514" spans="11:11" x14ac:dyDescent="0.2">
      <c r="K514">
        <v>514</v>
      </c>
    </row>
    <row r="515" spans="11:11" x14ac:dyDescent="0.2">
      <c r="K515">
        <v>515</v>
      </c>
    </row>
    <row r="516" spans="11:11" x14ac:dyDescent="0.2">
      <c r="K516">
        <v>516</v>
      </c>
    </row>
    <row r="517" spans="11:11" x14ac:dyDescent="0.2">
      <c r="K517">
        <v>517</v>
      </c>
    </row>
    <row r="518" spans="11:11" x14ac:dyDescent="0.2">
      <c r="K518">
        <v>518</v>
      </c>
    </row>
    <row r="519" spans="11:11" x14ac:dyDescent="0.2">
      <c r="K519">
        <v>519</v>
      </c>
    </row>
    <row r="520" spans="11:11" x14ac:dyDescent="0.2">
      <c r="K520">
        <v>520</v>
      </c>
    </row>
    <row r="521" spans="11:11" x14ac:dyDescent="0.2">
      <c r="K521">
        <v>521</v>
      </c>
    </row>
    <row r="522" spans="11:11" x14ac:dyDescent="0.2">
      <c r="K522">
        <v>522</v>
      </c>
    </row>
    <row r="523" spans="11:11" x14ac:dyDescent="0.2">
      <c r="K523">
        <v>523</v>
      </c>
    </row>
    <row r="524" spans="11:11" x14ac:dyDescent="0.2">
      <c r="K524">
        <v>524</v>
      </c>
    </row>
    <row r="525" spans="11:11" x14ac:dyDescent="0.2">
      <c r="K525">
        <v>525</v>
      </c>
    </row>
    <row r="526" spans="11:11" x14ac:dyDescent="0.2">
      <c r="K526">
        <v>526</v>
      </c>
    </row>
    <row r="527" spans="11:11" x14ac:dyDescent="0.2">
      <c r="K527">
        <v>527</v>
      </c>
    </row>
    <row r="528" spans="11:11" x14ac:dyDescent="0.2">
      <c r="K528">
        <v>528</v>
      </c>
    </row>
    <row r="529" spans="11:11" x14ac:dyDescent="0.2">
      <c r="K529">
        <v>529</v>
      </c>
    </row>
    <row r="530" spans="11:11" x14ac:dyDescent="0.2">
      <c r="K530">
        <v>530</v>
      </c>
    </row>
    <row r="531" spans="11:11" x14ac:dyDescent="0.2">
      <c r="K531">
        <v>531</v>
      </c>
    </row>
    <row r="532" spans="11:11" x14ac:dyDescent="0.2">
      <c r="K532">
        <v>532</v>
      </c>
    </row>
    <row r="533" spans="11:11" x14ac:dyDescent="0.2">
      <c r="K533">
        <v>533</v>
      </c>
    </row>
    <row r="534" spans="11:11" x14ac:dyDescent="0.2">
      <c r="K534">
        <v>534</v>
      </c>
    </row>
    <row r="535" spans="11:11" x14ac:dyDescent="0.2">
      <c r="K535">
        <v>535</v>
      </c>
    </row>
    <row r="536" spans="11:11" x14ac:dyDescent="0.2">
      <c r="K536">
        <v>536</v>
      </c>
    </row>
    <row r="537" spans="11:11" x14ac:dyDescent="0.2">
      <c r="K537">
        <v>537</v>
      </c>
    </row>
    <row r="538" spans="11:11" x14ac:dyDescent="0.2">
      <c r="K538">
        <v>538</v>
      </c>
    </row>
    <row r="539" spans="11:11" x14ac:dyDescent="0.2">
      <c r="K539">
        <v>539</v>
      </c>
    </row>
    <row r="540" spans="11:11" x14ac:dyDescent="0.2">
      <c r="K540">
        <v>540</v>
      </c>
    </row>
    <row r="541" spans="11:11" x14ac:dyDescent="0.2">
      <c r="K541">
        <v>541</v>
      </c>
    </row>
    <row r="542" spans="11:11" x14ac:dyDescent="0.2">
      <c r="K542">
        <v>542</v>
      </c>
    </row>
    <row r="543" spans="11:11" x14ac:dyDescent="0.2">
      <c r="K543">
        <v>543</v>
      </c>
    </row>
    <row r="544" spans="11:11" x14ac:dyDescent="0.2">
      <c r="K544">
        <v>544</v>
      </c>
    </row>
    <row r="545" spans="11:11" x14ac:dyDescent="0.2">
      <c r="K545">
        <v>545</v>
      </c>
    </row>
    <row r="546" spans="11:11" x14ac:dyDescent="0.2">
      <c r="K546">
        <v>546</v>
      </c>
    </row>
    <row r="547" spans="11:11" x14ac:dyDescent="0.2">
      <c r="K547">
        <v>547</v>
      </c>
    </row>
    <row r="548" spans="11:11" x14ac:dyDescent="0.2">
      <c r="K548">
        <v>548</v>
      </c>
    </row>
    <row r="549" spans="11:11" x14ac:dyDescent="0.2">
      <c r="K549">
        <v>549</v>
      </c>
    </row>
    <row r="550" spans="11:11" x14ac:dyDescent="0.2">
      <c r="K550">
        <v>550</v>
      </c>
    </row>
    <row r="551" spans="11:11" x14ac:dyDescent="0.2">
      <c r="K551">
        <v>551</v>
      </c>
    </row>
    <row r="552" spans="11:11" x14ac:dyDescent="0.2">
      <c r="K552">
        <v>552</v>
      </c>
    </row>
    <row r="553" spans="11:11" x14ac:dyDescent="0.2">
      <c r="K553">
        <v>553</v>
      </c>
    </row>
    <row r="554" spans="11:11" x14ac:dyDescent="0.2">
      <c r="K554">
        <v>554</v>
      </c>
    </row>
    <row r="555" spans="11:11" x14ac:dyDescent="0.2">
      <c r="K555">
        <v>555</v>
      </c>
    </row>
    <row r="556" spans="11:11" x14ac:dyDescent="0.2">
      <c r="K556">
        <v>556</v>
      </c>
    </row>
    <row r="557" spans="11:11" x14ac:dyDescent="0.2">
      <c r="K557">
        <v>557</v>
      </c>
    </row>
    <row r="558" spans="11:11" x14ac:dyDescent="0.2">
      <c r="K558">
        <v>558</v>
      </c>
    </row>
    <row r="559" spans="11:11" x14ac:dyDescent="0.2">
      <c r="K559">
        <v>559</v>
      </c>
    </row>
    <row r="560" spans="11:11" x14ac:dyDescent="0.2">
      <c r="K560">
        <v>560</v>
      </c>
    </row>
    <row r="561" spans="11:11" x14ac:dyDescent="0.2">
      <c r="K561">
        <v>561</v>
      </c>
    </row>
    <row r="562" spans="11:11" x14ac:dyDescent="0.2">
      <c r="K562">
        <v>562</v>
      </c>
    </row>
    <row r="563" spans="11:11" x14ac:dyDescent="0.2">
      <c r="K563">
        <v>563</v>
      </c>
    </row>
    <row r="564" spans="11:11" x14ac:dyDescent="0.2">
      <c r="K564">
        <v>564</v>
      </c>
    </row>
    <row r="565" spans="11:11" x14ac:dyDescent="0.2">
      <c r="K565">
        <v>565</v>
      </c>
    </row>
    <row r="566" spans="11:11" x14ac:dyDescent="0.2">
      <c r="K566">
        <v>566</v>
      </c>
    </row>
    <row r="567" spans="11:11" x14ac:dyDescent="0.2">
      <c r="K567">
        <v>567</v>
      </c>
    </row>
    <row r="568" spans="11:11" x14ac:dyDescent="0.2">
      <c r="K568">
        <v>568</v>
      </c>
    </row>
    <row r="569" spans="11:11" x14ac:dyDescent="0.2">
      <c r="K569">
        <v>569</v>
      </c>
    </row>
    <row r="570" spans="11:11" x14ac:dyDescent="0.2">
      <c r="K570">
        <v>570</v>
      </c>
    </row>
    <row r="571" spans="11:11" x14ac:dyDescent="0.2">
      <c r="K571">
        <v>571</v>
      </c>
    </row>
    <row r="572" spans="11:11" x14ac:dyDescent="0.2">
      <c r="K572">
        <v>572</v>
      </c>
    </row>
    <row r="573" spans="11:11" x14ac:dyDescent="0.2">
      <c r="K573">
        <v>573</v>
      </c>
    </row>
    <row r="574" spans="11:11" x14ac:dyDescent="0.2">
      <c r="K574">
        <v>574</v>
      </c>
    </row>
    <row r="575" spans="11:11" x14ac:dyDescent="0.2">
      <c r="K575">
        <v>575</v>
      </c>
    </row>
    <row r="576" spans="11:11" x14ac:dyDescent="0.2">
      <c r="K576">
        <v>576</v>
      </c>
    </row>
    <row r="577" spans="11:11" x14ac:dyDescent="0.2">
      <c r="K577">
        <v>577</v>
      </c>
    </row>
    <row r="578" spans="11:11" x14ac:dyDescent="0.2">
      <c r="K578">
        <v>578</v>
      </c>
    </row>
    <row r="579" spans="11:11" x14ac:dyDescent="0.2">
      <c r="K579">
        <v>579</v>
      </c>
    </row>
    <row r="580" spans="11:11" x14ac:dyDescent="0.2">
      <c r="K580">
        <v>580</v>
      </c>
    </row>
    <row r="581" spans="11:11" x14ac:dyDescent="0.2">
      <c r="K581">
        <v>581</v>
      </c>
    </row>
    <row r="582" spans="11:11" x14ac:dyDescent="0.2">
      <c r="K582">
        <v>582</v>
      </c>
    </row>
    <row r="583" spans="11:11" x14ac:dyDescent="0.2">
      <c r="K583">
        <v>583</v>
      </c>
    </row>
    <row r="584" spans="11:11" x14ac:dyDescent="0.2">
      <c r="K584">
        <v>584</v>
      </c>
    </row>
    <row r="585" spans="11:11" x14ac:dyDescent="0.2">
      <c r="K585">
        <v>585</v>
      </c>
    </row>
    <row r="586" spans="11:11" x14ac:dyDescent="0.2">
      <c r="K586">
        <v>586</v>
      </c>
    </row>
    <row r="587" spans="11:11" x14ac:dyDescent="0.2">
      <c r="K587">
        <v>587</v>
      </c>
    </row>
    <row r="588" spans="11:11" x14ac:dyDescent="0.2">
      <c r="K588">
        <v>588</v>
      </c>
    </row>
    <row r="589" spans="11:11" x14ac:dyDescent="0.2">
      <c r="K589">
        <v>589</v>
      </c>
    </row>
    <row r="590" spans="11:11" x14ac:dyDescent="0.2">
      <c r="K590">
        <v>590</v>
      </c>
    </row>
    <row r="591" spans="11:11" x14ac:dyDescent="0.2">
      <c r="K591">
        <v>591</v>
      </c>
    </row>
    <row r="592" spans="11:11" x14ac:dyDescent="0.2">
      <c r="K592">
        <v>592</v>
      </c>
    </row>
    <row r="593" spans="11:11" x14ac:dyDescent="0.2">
      <c r="K593">
        <v>593</v>
      </c>
    </row>
    <row r="594" spans="11:11" x14ac:dyDescent="0.2">
      <c r="K594">
        <v>594</v>
      </c>
    </row>
    <row r="595" spans="11:11" x14ac:dyDescent="0.2">
      <c r="K595">
        <v>595</v>
      </c>
    </row>
    <row r="596" spans="11:11" x14ac:dyDescent="0.2">
      <c r="K596">
        <v>596</v>
      </c>
    </row>
    <row r="597" spans="11:11" x14ac:dyDescent="0.2">
      <c r="K597">
        <v>597</v>
      </c>
    </row>
    <row r="598" spans="11:11" x14ac:dyDescent="0.2">
      <c r="K598">
        <v>598</v>
      </c>
    </row>
    <row r="599" spans="11:11" x14ac:dyDescent="0.2">
      <c r="K599">
        <v>599</v>
      </c>
    </row>
    <row r="600" spans="11:11" x14ac:dyDescent="0.2">
      <c r="K600">
        <v>600</v>
      </c>
    </row>
    <row r="601" spans="11:11" x14ac:dyDescent="0.2">
      <c r="K601">
        <v>601</v>
      </c>
    </row>
    <row r="602" spans="11:11" x14ac:dyDescent="0.2">
      <c r="K602">
        <v>602</v>
      </c>
    </row>
    <row r="603" spans="11:11" x14ac:dyDescent="0.2">
      <c r="K603">
        <v>603</v>
      </c>
    </row>
    <row r="604" spans="11:11" x14ac:dyDescent="0.2">
      <c r="K604">
        <v>604</v>
      </c>
    </row>
    <row r="605" spans="11:11" x14ac:dyDescent="0.2">
      <c r="K605">
        <v>605</v>
      </c>
    </row>
    <row r="606" spans="11:11" x14ac:dyDescent="0.2">
      <c r="K606">
        <v>606</v>
      </c>
    </row>
    <row r="607" spans="11:11" x14ac:dyDescent="0.2">
      <c r="K607">
        <v>607</v>
      </c>
    </row>
    <row r="608" spans="11:11" x14ac:dyDescent="0.2">
      <c r="K608">
        <v>608</v>
      </c>
    </row>
    <row r="609" spans="11:11" x14ac:dyDescent="0.2">
      <c r="K609">
        <v>609</v>
      </c>
    </row>
    <row r="610" spans="11:11" x14ac:dyDescent="0.2">
      <c r="K610">
        <v>610</v>
      </c>
    </row>
    <row r="611" spans="11:11" x14ac:dyDescent="0.2">
      <c r="K611">
        <v>611</v>
      </c>
    </row>
    <row r="612" spans="11:11" x14ac:dyDescent="0.2">
      <c r="K612">
        <v>612</v>
      </c>
    </row>
    <row r="613" spans="11:11" x14ac:dyDescent="0.2">
      <c r="K613">
        <v>613</v>
      </c>
    </row>
    <row r="614" spans="11:11" x14ac:dyDescent="0.2">
      <c r="K614">
        <v>614</v>
      </c>
    </row>
    <row r="615" spans="11:11" x14ac:dyDescent="0.2">
      <c r="K615">
        <v>615</v>
      </c>
    </row>
    <row r="616" spans="11:11" x14ac:dyDescent="0.2">
      <c r="K616">
        <v>616</v>
      </c>
    </row>
    <row r="617" spans="11:11" x14ac:dyDescent="0.2">
      <c r="K617">
        <v>617</v>
      </c>
    </row>
    <row r="618" spans="11:11" x14ac:dyDescent="0.2">
      <c r="K618">
        <v>618</v>
      </c>
    </row>
    <row r="619" spans="11:11" x14ac:dyDescent="0.2">
      <c r="K619">
        <v>619</v>
      </c>
    </row>
    <row r="620" spans="11:11" x14ac:dyDescent="0.2">
      <c r="K620">
        <v>620</v>
      </c>
    </row>
    <row r="621" spans="11:11" x14ac:dyDescent="0.2">
      <c r="K621">
        <v>621</v>
      </c>
    </row>
    <row r="622" spans="11:11" x14ac:dyDescent="0.2">
      <c r="K622">
        <v>622</v>
      </c>
    </row>
    <row r="623" spans="11:11" x14ac:dyDescent="0.2">
      <c r="K623">
        <v>623</v>
      </c>
    </row>
    <row r="624" spans="11:11" x14ac:dyDescent="0.2">
      <c r="K624">
        <v>624</v>
      </c>
    </row>
    <row r="625" spans="11:11" x14ac:dyDescent="0.2">
      <c r="K625">
        <v>625</v>
      </c>
    </row>
    <row r="626" spans="11:11" x14ac:dyDescent="0.2">
      <c r="K626">
        <v>626</v>
      </c>
    </row>
    <row r="627" spans="11:11" x14ac:dyDescent="0.2">
      <c r="K627">
        <v>627</v>
      </c>
    </row>
    <row r="628" spans="11:11" x14ac:dyDescent="0.2">
      <c r="K628">
        <v>628</v>
      </c>
    </row>
    <row r="629" spans="11:11" x14ac:dyDescent="0.2">
      <c r="K629">
        <v>629</v>
      </c>
    </row>
    <row r="630" spans="11:11" x14ac:dyDescent="0.2">
      <c r="K630">
        <v>630</v>
      </c>
    </row>
    <row r="631" spans="11:11" x14ac:dyDescent="0.2">
      <c r="K631">
        <v>631</v>
      </c>
    </row>
    <row r="632" spans="11:11" x14ac:dyDescent="0.2">
      <c r="K632">
        <v>632</v>
      </c>
    </row>
    <row r="633" spans="11:11" x14ac:dyDescent="0.2">
      <c r="K633">
        <v>633</v>
      </c>
    </row>
    <row r="634" spans="11:11" x14ac:dyDescent="0.2">
      <c r="K634">
        <v>634</v>
      </c>
    </row>
    <row r="635" spans="11:11" x14ac:dyDescent="0.2">
      <c r="K635">
        <v>635</v>
      </c>
    </row>
    <row r="636" spans="11:11" x14ac:dyDescent="0.2">
      <c r="K636">
        <v>636</v>
      </c>
    </row>
    <row r="637" spans="11:11" x14ac:dyDescent="0.2">
      <c r="K637">
        <v>637</v>
      </c>
    </row>
    <row r="638" spans="11:11" x14ac:dyDescent="0.2">
      <c r="K638">
        <v>638</v>
      </c>
    </row>
    <row r="639" spans="11:11" x14ac:dyDescent="0.2">
      <c r="K639">
        <v>639</v>
      </c>
    </row>
    <row r="640" spans="11:11" x14ac:dyDescent="0.2">
      <c r="K640">
        <v>640</v>
      </c>
    </row>
    <row r="641" spans="11:11" x14ac:dyDescent="0.2">
      <c r="K641">
        <v>641</v>
      </c>
    </row>
    <row r="642" spans="11:11" x14ac:dyDescent="0.2">
      <c r="K642">
        <v>642</v>
      </c>
    </row>
    <row r="643" spans="11:11" x14ac:dyDescent="0.2">
      <c r="K643">
        <v>643</v>
      </c>
    </row>
    <row r="644" spans="11:11" x14ac:dyDescent="0.2">
      <c r="K644">
        <v>644</v>
      </c>
    </row>
    <row r="645" spans="11:11" x14ac:dyDescent="0.2">
      <c r="K645">
        <v>645</v>
      </c>
    </row>
    <row r="646" spans="11:11" x14ac:dyDescent="0.2">
      <c r="K646">
        <v>646</v>
      </c>
    </row>
    <row r="647" spans="11:11" x14ac:dyDescent="0.2">
      <c r="K647">
        <v>647</v>
      </c>
    </row>
    <row r="648" spans="11:11" x14ac:dyDescent="0.2">
      <c r="K648">
        <v>648</v>
      </c>
    </row>
    <row r="649" spans="11:11" x14ac:dyDescent="0.2">
      <c r="K649">
        <v>649</v>
      </c>
    </row>
    <row r="650" spans="11:11" x14ac:dyDescent="0.2">
      <c r="K650">
        <v>650</v>
      </c>
    </row>
    <row r="651" spans="11:11" x14ac:dyDescent="0.2">
      <c r="K651">
        <v>651</v>
      </c>
    </row>
    <row r="652" spans="11:11" x14ac:dyDescent="0.2">
      <c r="K652">
        <v>652</v>
      </c>
    </row>
    <row r="653" spans="11:11" x14ac:dyDescent="0.2">
      <c r="K653">
        <v>653</v>
      </c>
    </row>
    <row r="654" spans="11:11" x14ac:dyDescent="0.2">
      <c r="K654">
        <v>654</v>
      </c>
    </row>
    <row r="655" spans="11:11" x14ac:dyDescent="0.2">
      <c r="K655">
        <v>655</v>
      </c>
    </row>
    <row r="656" spans="11:11" x14ac:dyDescent="0.2">
      <c r="K656">
        <v>656</v>
      </c>
    </row>
    <row r="657" spans="11:11" x14ac:dyDescent="0.2">
      <c r="K657">
        <v>657</v>
      </c>
    </row>
    <row r="658" spans="11:11" x14ac:dyDescent="0.2">
      <c r="K658">
        <v>658</v>
      </c>
    </row>
    <row r="659" spans="11:11" x14ac:dyDescent="0.2">
      <c r="K659">
        <v>659</v>
      </c>
    </row>
    <row r="660" spans="11:11" x14ac:dyDescent="0.2">
      <c r="K660">
        <v>660</v>
      </c>
    </row>
    <row r="661" spans="11:11" x14ac:dyDescent="0.2">
      <c r="K661">
        <v>661</v>
      </c>
    </row>
    <row r="662" spans="11:11" x14ac:dyDescent="0.2">
      <c r="K662">
        <v>662</v>
      </c>
    </row>
    <row r="663" spans="11:11" x14ac:dyDescent="0.2">
      <c r="K663">
        <v>663</v>
      </c>
    </row>
    <row r="664" spans="11:11" x14ac:dyDescent="0.2">
      <c r="K664">
        <v>664</v>
      </c>
    </row>
    <row r="665" spans="11:11" x14ac:dyDescent="0.2">
      <c r="K665">
        <v>665</v>
      </c>
    </row>
    <row r="666" spans="11:11" x14ac:dyDescent="0.2">
      <c r="K666">
        <v>666</v>
      </c>
    </row>
    <row r="667" spans="11:11" x14ac:dyDescent="0.2">
      <c r="K667">
        <v>667</v>
      </c>
    </row>
    <row r="668" spans="11:11" x14ac:dyDescent="0.2">
      <c r="K668">
        <v>668</v>
      </c>
    </row>
    <row r="669" spans="11:11" x14ac:dyDescent="0.2">
      <c r="K669">
        <v>669</v>
      </c>
    </row>
    <row r="670" spans="11:11" x14ac:dyDescent="0.2">
      <c r="K670">
        <v>670</v>
      </c>
    </row>
    <row r="671" spans="11:11" x14ac:dyDescent="0.2">
      <c r="K671">
        <v>671</v>
      </c>
    </row>
    <row r="672" spans="11:11" x14ac:dyDescent="0.2">
      <c r="K672">
        <v>672</v>
      </c>
    </row>
    <row r="673" spans="11:11" x14ac:dyDescent="0.2">
      <c r="K673">
        <v>673</v>
      </c>
    </row>
    <row r="674" spans="11:11" x14ac:dyDescent="0.2">
      <c r="K674">
        <v>674</v>
      </c>
    </row>
    <row r="675" spans="11:11" x14ac:dyDescent="0.2">
      <c r="K675">
        <v>675</v>
      </c>
    </row>
    <row r="676" spans="11:11" x14ac:dyDescent="0.2">
      <c r="K676">
        <v>676</v>
      </c>
    </row>
    <row r="677" spans="11:11" x14ac:dyDescent="0.2">
      <c r="K677">
        <v>677</v>
      </c>
    </row>
    <row r="678" spans="11:11" x14ac:dyDescent="0.2">
      <c r="K678">
        <v>678</v>
      </c>
    </row>
    <row r="679" spans="11:11" x14ac:dyDescent="0.2">
      <c r="K679">
        <v>679</v>
      </c>
    </row>
    <row r="680" spans="11:11" x14ac:dyDescent="0.2">
      <c r="K680">
        <v>680</v>
      </c>
    </row>
    <row r="681" spans="11:11" x14ac:dyDescent="0.2">
      <c r="K681">
        <v>681</v>
      </c>
    </row>
    <row r="682" spans="11:11" x14ac:dyDescent="0.2">
      <c r="K682">
        <v>682</v>
      </c>
    </row>
    <row r="683" spans="11:11" x14ac:dyDescent="0.2">
      <c r="K683">
        <v>683</v>
      </c>
    </row>
    <row r="684" spans="11:11" x14ac:dyDescent="0.2">
      <c r="K684">
        <v>684</v>
      </c>
    </row>
    <row r="685" spans="11:11" x14ac:dyDescent="0.2">
      <c r="K685">
        <v>685</v>
      </c>
    </row>
    <row r="686" spans="11:11" x14ac:dyDescent="0.2">
      <c r="K686">
        <v>686</v>
      </c>
    </row>
    <row r="687" spans="11:11" x14ac:dyDescent="0.2">
      <c r="K687">
        <v>687</v>
      </c>
    </row>
    <row r="688" spans="11:11" x14ac:dyDescent="0.2">
      <c r="K688">
        <v>688</v>
      </c>
    </row>
    <row r="689" spans="11:11" x14ac:dyDescent="0.2">
      <c r="K689">
        <v>689</v>
      </c>
    </row>
    <row r="690" spans="11:11" x14ac:dyDescent="0.2">
      <c r="K690">
        <v>690</v>
      </c>
    </row>
    <row r="691" spans="11:11" x14ac:dyDescent="0.2">
      <c r="K691">
        <v>691</v>
      </c>
    </row>
    <row r="692" spans="11:11" x14ac:dyDescent="0.2">
      <c r="K692">
        <v>692</v>
      </c>
    </row>
    <row r="693" spans="11:11" x14ac:dyDescent="0.2">
      <c r="K693">
        <v>693</v>
      </c>
    </row>
    <row r="694" spans="11:11" x14ac:dyDescent="0.2">
      <c r="K694">
        <v>694</v>
      </c>
    </row>
    <row r="695" spans="11:11" x14ac:dyDescent="0.2">
      <c r="K695">
        <v>695</v>
      </c>
    </row>
    <row r="696" spans="11:11" x14ac:dyDescent="0.2">
      <c r="K696">
        <v>696</v>
      </c>
    </row>
    <row r="697" spans="11:11" x14ac:dyDescent="0.2">
      <c r="K697">
        <v>697</v>
      </c>
    </row>
    <row r="698" spans="11:11" x14ac:dyDescent="0.2">
      <c r="K698">
        <v>698</v>
      </c>
    </row>
    <row r="699" spans="11:11" x14ac:dyDescent="0.2">
      <c r="K699">
        <v>699</v>
      </c>
    </row>
    <row r="700" spans="11:11" x14ac:dyDescent="0.2">
      <c r="K700">
        <v>700</v>
      </c>
    </row>
    <row r="701" spans="11:11" x14ac:dyDescent="0.2">
      <c r="K701">
        <v>701</v>
      </c>
    </row>
    <row r="702" spans="11:11" x14ac:dyDescent="0.2">
      <c r="K702">
        <v>702</v>
      </c>
    </row>
    <row r="703" spans="11:11" x14ac:dyDescent="0.2">
      <c r="K703">
        <v>703</v>
      </c>
    </row>
    <row r="704" spans="11:11" x14ac:dyDescent="0.2">
      <c r="K704">
        <v>704</v>
      </c>
    </row>
    <row r="705" spans="11:11" x14ac:dyDescent="0.2">
      <c r="K705">
        <v>705</v>
      </c>
    </row>
    <row r="706" spans="11:11" x14ac:dyDescent="0.2">
      <c r="K706">
        <v>706</v>
      </c>
    </row>
    <row r="707" spans="11:11" x14ac:dyDescent="0.2">
      <c r="K707">
        <v>707</v>
      </c>
    </row>
    <row r="708" spans="11:11" x14ac:dyDescent="0.2">
      <c r="K708">
        <v>708</v>
      </c>
    </row>
  </sheetData>
  <autoFilter ref="A1:J5" xr:uid="{CEF3A8CE-59E1-47EF-A927-41A95C5AB12F}">
    <filterColumn colId="0">
      <filters blank="1"/>
    </filterColumn>
    <sortState xmlns:xlrd2="http://schemas.microsoft.com/office/spreadsheetml/2017/richdata2" ref="A2:J235">
      <sortCondition ref="G1:G5"/>
    </sortState>
  </autoFilter>
  <printOptions gridLines="1"/>
  <pageMargins left="0.45" right="0.45" top="0.75" bottom="0.75" header="0.3" footer="0.3"/>
  <pageSetup orientation="landscape" r:id="rId1"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6381D-888A-464B-950A-75C87DBD30A4}">
  <dimension ref="A1:E4"/>
  <sheetViews>
    <sheetView workbookViewId="0">
      <selection activeCell="E5" sqref="E5"/>
    </sheetView>
  </sheetViews>
  <sheetFormatPr defaultRowHeight="12.75" x14ac:dyDescent="0.2"/>
  <cols>
    <col min="2" max="2" width="32.28515625" bestFit="1" customWidth="1"/>
    <col min="3" max="3" width="19.7109375" style="10" customWidth="1"/>
    <col min="4" max="4" width="58.28515625" bestFit="1" customWidth="1"/>
    <col min="5" max="5" width="14.7109375" customWidth="1"/>
  </cols>
  <sheetData>
    <row r="1" spans="1:5" ht="15" x14ac:dyDescent="0.2">
      <c r="A1" s="8" t="s">
        <v>193</v>
      </c>
      <c r="B1" s="11" t="s">
        <v>192</v>
      </c>
      <c r="C1" s="12">
        <v>47954.45</v>
      </c>
      <c r="D1" s="13" t="s">
        <v>481</v>
      </c>
    </row>
    <row r="2" spans="1:5" ht="15" x14ac:dyDescent="0.2">
      <c r="A2" s="8" t="s">
        <v>193</v>
      </c>
      <c r="B2" s="11" t="s">
        <v>237</v>
      </c>
      <c r="C2" s="14">
        <v>27132.71</v>
      </c>
      <c r="D2" s="13" t="s">
        <v>482</v>
      </c>
    </row>
    <row r="3" spans="1:5" ht="15" x14ac:dyDescent="0.2">
      <c r="A3" s="8" t="s">
        <v>193</v>
      </c>
      <c r="B3" s="11" t="s">
        <v>364</v>
      </c>
      <c r="C3" s="12">
        <v>12710.72</v>
      </c>
      <c r="D3" s="13" t="s">
        <v>483</v>
      </c>
    </row>
    <row r="4" spans="1:5" ht="15" x14ac:dyDescent="0.2">
      <c r="A4" s="8" t="s">
        <v>193</v>
      </c>
      <c r="B4" s="11" t="s">
        <v>305</v>
      </c>
      <c r="C4" s="12">
        <v>201799.38</v>
      </c>
      <c r="D4" s="13" t="s">
        <v>484</v>
      </c>
      <c r="E4" s="10">
        <f>SUM(C1:C4)</f>
        <v>289597.26</v>
      </c>
    </row>
  </sheetData>
  <phoneticPr fontId="29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2B2D6-EC1E-4D49-ACA6-858B1C6A1ABD}">
  <dimension ref="A1:A708"/>
  <sheetViews>
    <sheetView workbookViewId="0">
      <selection sqref="A1:A1048576"/>
    </sheetView>
  </sheetViews>
  <sheetFormatPr defaultRowHeight="12.75" x14ac:dyDescent="0.2"/>
  <sheetData>
    <row r="1" spans="1:1" x14ac:dyDescent="0.2">
      <c r="A1">
        <v>1</v>
      </c>
    </row>
    <row r="2" spans="1:1" x14ac:dyDescent="0.2">
      <c r="A2">
        <v>2</v>
      </c>
    </row>
    <row r="3" spans="1:1" x14ac:dyDescent="0.2">
      <c r="A3">
        <v>3</v>
      </c>
    </row>
    <row r="4" spans="1:1" x14ac:dyDescent="0.2">
      <c r="A4">
        <v>4</v>
      </c>
    </row>
    <row r="5" spans="1:1" x14ac:dyDescent="0.2">
      <c r="A5">
        <v>5</v>
      </c>
    </row>
    <row r="6" spans="1:1" x14ac:dyDescent="0.2">
      <c r="A6">
        <v>6</v>
      </c>
    </row>
    <row r="7" spans="1:1" x14ac:dyDescent="0.2">
      <c r="A7">
        <v>7</v>
      </c>
    </row>
    <row r="8" spans="1:1" x14ac:dyDescent="0.2">
      <c r="A8">
        <v>8</v>
      </c>
    </row>
    <row r="9" spans="1:1" x14ac:dyDescent="0.2">
      <c r="A9">
        <v>9</v>
      </c>
    </row>
    <row r="10" spans="1:1" x14ac:dyDescent="0.2">
      <c r="A10">
        <v>10</v>
      </c>
    </row>
    <row r="11" spans="1:1" x14ac:dyDescent="0.2">
      <c r="A11">
        <v>11</v>
      </c>
    </row>
    <row r="12" spans="1:1" x14ac:dyDescent="0.2">
      <c r="A12">
        <v>12</v>
      </c>
    </row>
    <row r="13" spans="1:1" x14ac:dyDescent="0.2">
      <c r="A13">
        <v>13</v>
      </c>
    </row>
    <row r="14" spans="1:1" x14ac:dyDescent="0.2">
      <c r="A14">
        <v>14</v>
      </c>
    </row>
    <row r="15" spans="1:1" x14ac:dyDescent="0.2">
      <c r="A15">
        <v>15</v>
      </c>
    </row>
    <row r="16" spans="1:1" x14ac:dyDescent="0.2">
      <c r="A16">
        <v>16</v>
      </c>
    </row>
    <row r="17" spans="1:1" x14ac:dyDescent="0.2">
      <c r="A17">
        <v>17</v>
      </c>
    </row>
    <row r="18" spans="1:1" x14ac:dyDescent="0.2">
      <c r="A18">
        <v>18</v>
      </c>
    </row>
    <row r="19" spans="1:1" x14ac:dyDescent="0.2">
      <c r="A19">
        <v>19</v>
      </c>
    </row>
    <row r="20" spans="1:1" x14ac:dyDescent="0.2">
      <c r="A20">
        <v>20</v>
      </c>
    </row>
    <row r="21" spans="1:1" x14ac:dyDescent="0.2">
      <c r="A21">
        <v>21</v>
      </c>
    </row>
    <row r="22" spans="1:1" x14ac:dyDescent="0.2">
      <c r="A22">
        <v>22</v>
      </c>
    </row>
    <row r="23" spans="1:1" x14ac:dyDescent="0.2">
      <c r="A23">
        <v>23</v>
      </c>
    </row>
    <row r="24" spans="1:1" x14ac:dyDescent="0.2">
      <c r="A24">
        <v>24</v>
      </c>
    </row>
    <row r="25" spans="1:1" x14ac:dyDescent="0.2">
      <c r="A25">
        <v>25</v>
      </c>
    </row>
    <row r="26" spans="1:1" x14ac:dyDescent="0.2">
      <c r="A26">
        <v>26</v>
      </c>
    </row>
    <row r="27" spans="1:1" x14ac:dyDescent="0.2">
      <c r="A27">
        <v>27</v>
      </c>
    </row>
    <row r="28" spans="1:1" x14ac:dyDescent="0.2">
      <c r="A28">
        <v>28</v>
      </c>
    </row>
    <row r="29" spans="1:1" x14ac:dyDescent="0.2">
      <c r="A29">
        <v>29</v>
      </c>
    </row>
    <row r="30" spans="1:1" x14ac:dyDescent="0.2">
      <c r="A30">
        <v>30</v>
      </c>
    </row>
    <row r="31" spans="1:1" x14ac:dyDescent="0.2">
      <c r="A31">
        <v>31</v>
      </c>
    </row>
    <row r="32" spans="1:1" x14ac:dyDescent="0.2">
      <c r="A32">
        <v>32</v>
      </c>
    </row>
    <row r="33" spans="1:1" x14ac:dyDescent="0.2">
      <c r="A33">
        <v>33</v>
      </c>
    </row>
    <row r="34" spans="1:1" x14ac:dyDescent="0.2">
      <c r="A34">
        <v>34</v>
      </c>
    </row>
    <row r="35" spans="1:1" x14ac:dyDescent="0.2">
      <c r="A35">
        <v>35</v>
      </c>
    </row>
    <row r="36" spans="1:1" x14ac:dyDescent="0.2">
      <c r="A36">
        <v>36</v>
      </c>
    </row>
    <row r="37" spans="1:1" x14ac:dyDescent="0.2">
      <c r="A37">
        <v>37</v>
      </c>
    </row>
    <row r="38" spans="1:1" x14ac:dyDescent="0.2">
      <c r="A38">
        <v>38</v>
      </c>
    </row>
    <row r="39" spans="1:1" x14ac:dyDescent="0.2">
      <c r="A39">
        <v>39</v>
      </c>
    </row>
    <row r="40" spans="1:1" x14ac:dyDescent="0.2">
      <c r="A40">
        <v>40</v>
      </c>
    </row>
    <row r="41" spans="1:1" x14ac:dyDescent="0.2">
      <c r="A41">
        <v>41</v>
      </c>
    </row>
    <row r="42" spans="1:1" x14ac:dyDescent="0.2">
      <c r="A42">
        <v>42</v>
      </c>
    </row>
    <row r="43" spans="1:1" x14ac:dyDescent="0.2">
      <c r="A43">
        <v>43</v>
      </c>
    </row>
    <row r="44" spans="1:1" x14ac:dyDescent="0.2">
      <c r="A44">
        <v>44</v>
      </c>
    </row>
    <row r="45" spans="1:1" x14ac:dyDescent="0.2">
      <c r="A45">
        <v>45</v>
      </c>
    </row>
    <row r="46" spans="1:1" x14ac:dyDescent="0.2">
      <c r="A46">
        <v>46</v>
      </c>
    </row>
    <row r="47" spans="1:1" x14ac:dyDescent="0.2">
      <c r="A47">
        <v>47</v>
      </c>
    </row>
    <row r="48" spans="1:1" x14ac:dyDescent="0.2">
      <c r="A48">
        <v>48</v>
      </c>
    </row>
    <row r="49" spans="1:1" x14ac:dyDescent="0.2">
      <c r="A49">
        <v>49</v>
      </c>
    </row>
    <row r="50" spans="1:1" x14ac:dyDescent="0.2">
      <c r="A50">
        <v>50</v>
      </c>
    </row>
    <row r="51" spans="1:1" x14ac:dyDescent="0.2">
      <c r="A51">
        <v>51</v>
      </c>
    </row>
    <row r="52" spans="1:1" x14ac:dyDescent="0.2">
      <c r="A52">
        <v>52</v>
      </c>
    </row>
    <row r="53" spans="1:1" x14ac:dyDescent="0.2">
      <c r="A53">
        <v>53</v>
      </c>
    </row>
    <row r="54" spans="1:1" x14ac:dyDescent="0.2">
      <c r="A54">
        <v>54</v>
      </c>
    </row>
    <row r="55" spans="1:1" x14ac:dyDescent="0.2">
      <c r="A55">
        <v>55</v>
      </c>
    </row>
    <row r="56" spans="1:1" x14ac:dyDescent="0.2">
      <c r="A56">
        <v>56</v>
      </c>
    </row>
    <row r="57" spans="1:1" x14ac:dyDescent="0.2">
      <c r="A57">
        <v>57</v>
      </c>
    </row>
    <row r="58" spans="1:1" x14ac:dyDescent="0.2">
      <c r="A58">
        <v>58</v>
      </c>
    </row>
    <row r="59" spans="1:1" x14ac:dyDescent="0.2">
      <c r="A59">
        <v>59</v>
      </c>
    </row>
    <row r="60" spans="1:1" x14ac:dyDescent="0.2">
      <c r="A60">
        <v>60</v>
      </c>
    </row>
    <row r="61" spans="1:1" x14ac:dyDescent="0.2">
      <c r="A61">
        <v>61</v>
      </c>
    </row>
    <row r="62" spans="1:1" x14ac:dyDescent="0.2">
      <c r="A62">
        <v>62</v>
      </c>
    </row>
    <row r="63" spans="1:1" x14ac:dyDescent="0.2">
      <c r="A63">
        <v>63</v>
      </c>
    </row>
    <row r="64" spans="1:1" x14ac:dyDescent="0.2">
      <c r="A64">
        <v>64</v>
      </c>
    </row>
    <row r="65" spans="1:1" x14ac:dyDescent="0.2">
      <c r="A65">
        <v>65</v>
      </c>
    </row>
    <row r="66" spans="1:1" x14ac:dyDescent="0.2">
      <c r="A66">
        <v>66</v>
      </c>
    </row>
    <row r="67" spans="1:1" x14ac:dyDescent="0.2">
      <c r="A67">
        <v>67</v>
      </c>
    </row>
    <row r="68" spans="1:1" x14ac:dyDescent="0.2">
      <c r="A68">
        <v>68</v>
      </c>
    </row>
    <row r="69" spans="1:1" x14ac:dyDescent="0.2">
      <c r="A69">
        <v>69</v>
      </c>
    </row>
    <row r="70" spans="1:1" x14ac:dyDescent="0.2">
      <c r="A70">
        <v>70</v>
      </c>
    </row>
    <row r="71" spans="1:1" x14ac:dyDescent="0.2">
      <c r="A71">
        <v>71</v>
      </c>
    </row>
    <row r="72" spans="1:1" x14ac:dyDescent="0.2">
      <c r="A72">
        <v>72</v>
      </c>
    </row>
    <row r="73" spans="1:1" x14ac:dyDescent="0.2">
      <c r="A73">
        <v>73</v>
      </c>
    </row>
    <row r="74" spans="1:1" x14ac:dyDescent="0.2">
      <c r="A74">
        <v>74</v>
      </c>
    </row>
    <row r="75" spans="1:1" x14ac:dyDescent="0.2">
      <c r="A75">
        <v>75</v>
      </c>
    </row>
    <row r="76" spans="1:1" x14ac:dyDescent="0.2">
      <c r="A76">
        <v>76</v>
      </c>
    </row>
    <row r="77" spans="1:1" x14ac:dyDescent="0.2">
      <c r="A77">
        <v>77</v>
      </c>
    </row>
    <row r="78" spans="1:1" x14ac:dyDescent="0.2">
      <c r="A78">
        <v>78</v>
      </c>
    </row>
    <row r="79" spans="1:1" x14ac:dyDescent="0.2">
      <c r="A79">
        <v>79</v>
      </c>
    </row>
    <row r="80" spans="1:1" x14ac:dyDescent="0.2">
      <c r="A80">
        <v>80</v>
      </c>
    </row>
    <row r="81" spans="1:1" x14ac:dyDescent="0.2">
      <c r="A81">
        <v>81</v>
      </c>
    </row>
    <row r="82" spans="1:1" x14ac:dyDescent="0.2">
      <c r="A82">
        <v>82</v>
      </c>
    </row>
    <row r="83" spans="1:1" x14ac:dyDescent="0.2">
      <c r="A83">
        <v>83</v>
      </c>
    </row>
    <row r="84" spans="1:1" x14ac:dyDescent="0.2">
      <c r="A84">
        <v>84</v>
      </c>
    </row>
    <row r="85" spans="1:1" x14ac:dyDescent="0.2">
      <c r="A85">
        <v>85</v>
      </c>
    </row>
    <row r="86" spans="1:1" x14ac:dyDescent="0.2">
      <c r="A86">
        <v>86</v>
      </c>
    </row>
    <row r="87" spans="1:1" x14ac:dyDescent="0.2">
      <c r="A87">
        <v>87</v>
      </c>
    </row>
    <row r="88" spans="1:1" x14ac:dyDescent="0.2">
      <c r="A88">
        <v>88</v>
      </c>
    </row>
    <row r="89" spans="1:1" x14ac:dyDescent="0.2">
      <c r="A89">
        <v>89</v>
      </c>
    </row>
    <row r="90" spans="1:1" x14ac:dyDescent="0.2">
      <c r="A90">
        <v>90</v>
      </c>
    </row>
    <row r="91" spans="1:1" x14ac:dyDescent="0.2">
      <c r="A91">
        <v>91</v>
      </c>
    </row>
    <row r="92" spans="1:1" x14ac:dyDescent="0.2">
      <c r="A92">
        <v>92</v>
      </c>
    </row>
    <row r="93" spans="1:1" x14ac:dyDescent="0.2">
      <c r="A93">
        <v>93</v>
      </c>
    </row>
    <row r="94" spans="1:1" x14ac:dyDescent="0.2">
      <c r="A94">
        <v>94</v>
      </c>
    </row>
    <row r="95" spans="1:1" x14ac:dyDescent="0.2">
      <c r="A95">
        <v>95</v>
      </c>
    </row>
    <row r="96" spans="1:1" x14ac:dyDescent="0.2">
      <c r="A96">
        <v>96</v>
      </c>
    </row>
    <row r="97" spans="1:1" x14ac:dyDescent="0.2">
      <c r="A97">
        <v>97</v>
      </c>
    </row>
    <row r="98" spans="1:1" x14ac:dyDescent="0.2">
      <c r="A98">
        <v>98</v>
      </c>
    </row>
    <row r="99" spans="1:1" x14ac:dyDescent="0.2">
      <c r="A99">
        <v>99</v>
      </c>
    </row>
    <row r="100" spans="1:1" x14ac:dyDescent="0.2">
      <c r="A100">
        <v>100</v>
      </c>
    </row>
    <row r="101" spans="1:1" x14ac:dyDescent="0.2">
      <c r="A101">
        <v>101</v>
      </c>
    </row>
    <row r="102" spans="1:1" x14ac:dyDescent="0.2">
      <c r="A102">
        <v>102</v>
      </c>
    </row>
    <row r="103" spans="1:1" x14ac:dyDescent="0.2">
      <c r="A103">
        <v>103</v>
      </c>
    </row>
    <row r="104" spans="1:1" x14ac:dyDescent="0.2">
      <c r="A104">
        <v>104</v>
      </c>
    </row>
    <row r="105" spans="1:1" x14ac:dyDescent="0.2">
      <c r="A105">
        <v>105</v>
      </c>
    </row>
    <row r="106" spans="1:1" x14ac:dyDescent="0.2">
      <c r="A106">
        <v>106</v>
      </c>
    </row>
    <row r="107" spans="1:1" x14ac:dyDescent="0.2">
      <c r="A107">
        <v>107</v>
      </c>
    </row>
    <row r="108" spans="1:1" x14ac:dyDescent="0.2">
      <c r="A108">
        <v>108</v>
      </c>
    </row>
    <row r="109" spans="1:1" x14ac:dyDescent="0.2">
      <c r="A109">
        <v>109</v>
      </c>
    </row>
    <row r="110" spans="1:1" x14ac:dyDescent="0.2">
      <c r="A110">
        <v>110</v>
      </c>
    </row>
    <row r="111" spans="1:1" x14ac:dyDescent="0.2">
      <c r="A111">
        <v>111</v>
      </c>
    </row>
    <row r="112" spans="1:1" x14ac:dyDescent="0.2">
      <c r="A112">
        <v>112</v>
      </c>
    </row>
    <row r="113" spans="1:1" x14ac:dyDescent="0.2">
      <c r="A113">
        <v>113</v>
      </c>
    </row>
    <row r="114" spans="1:1" x14ac:dyDescent="0.2">
      <c r="A114">
        <v>114</v>
      </c>
    </row>
    <row r="115" spans="1:1" x14ac:dyDescent="0.2">
      <c r="A115">
        <v>115</v>
      </c>
    </row>
    <row r="116" spans="1:1" x14ac:dyDescent="0.2">
      <c r="A116">
        <v>116</v>
      </c>
    </row>
    <row r="117" spans="1:1" x14ac:dyDescent="0.2">
      <c r="A117">
        <v>117</v>
      </c>
    </row>
    <row r="118" spans="1:1" x14ac:dyDescent="0.2">
      <c r="A118">
        <v>118</v>
      </c>
    </row>
    <row r="119" spans="1:1" x14ac:dyDescent="0.2">
      <c r="A119">
        <v>119</v>
      </c>
    </row>
    <row r="120" spans="1:1" x14ac:dyDescent="0.2">
      <c r="A120">
        <v>120</v>
      </c>
    </row>
    <row r="121" spans="1:1" x14ac:dyDescent="0.2">
      <c r="A121">
        <v>121</v>
      </c>
    </row>
    <row r="122" spans="1:1" x14ac:dyDescent="0.2">
      <c r="A122">
        <v>122</v>
      </c>
    </row>
    <row r="123" spans="1:1" x14ac:dyDescent="0.2">
      <c r="A123">
        <v>123</v>
      </c>
    </row>
    <row r="124" spans="1:1" x14ac:dyDescent="0.2">
      <c r="A124">
        <v>124</v>
      </c>
    </row>
    <row r="125" spans="1:1" x14ac:dyDescent="0.2">
      <c r="A125">
        <v>125</v>
      </c>
    </row>
    <row r="126" spans="1:1" x14ac:dyDescent="0.2">
      <c r="A126">
        <v>126</v>
      </c>
    </row>
    <row r="127" spans="1:1" x14ac:dyDescent="0.2">
      <c r="A127">
        <v>127</v>
      </c>
    </row>
    <row r="128" spans="1:1" x14ac:dyDescent="0.2">
      <c r="A128">
        <v>128</v>
      </c>
    </row>
    <row r="129" spans="1:1" x14ac:dyDescent="0.2">
      <c r="A129">
        <v>129</v>
      </c>
    </row>
    <row r="130" spans="1:1" x14ac:dyDescent="0.2">
      <c r="A130">
        <v>130</v>
      </c>
    </row>
    <row r="131" spans="1:1" x14ac:dyDescent="0.2">
      <c r="A131">
        <v>131</v>
      </c>
    </row>
    <row r="132" spans="1:1" x14ac:dyDescent="0.2">
      <c r="A132">
        <v>132</v>
      </c>
    </row>
    <row r="133" spans="1:1" x14ac:dyDescent="0.2">
      <c r="A133">
        <v>133</v>
      </c>
    </row>
    <row r="134" spans="1:1" x14ac:dyDescent="0.2">
      <c r="A134">
        <v>134</v>
      </c>
    </row>
    <row r="135" spans="1:1" x14ac:dyDescent="0.2">
      <c r="A135">
        <v>135</v>
      </c>
    </row>
    <row r="136" spans="1:1" x14ac:dyDescent="0.2">
      <c r="A136">
        <v>136</v>
      </c>
    </row>
    <row r="137" spans="1:1" x14ac:dyDescent="0.2">
      <c r="A137">
        <v>137</v>
      </c>
    </row>
    <row r="138" spans="1:1" x14ac:dyDescent="0.2">
      <c r="A138">
        <v>138</v>
      </c>
    </row>
    <row r="139" spans="1:1" x14ac:dyDescent="0.2">
      <c r="A139">
        <v>139</v>
      </c>
    </row>
    <row r="140" spans="1:1" x14ac:dyDescent="0.2">
      <c r="A140">
        <v>140</v>
      </c>
    </row>
    <row r="141" spans="1:1" x14ac:dyDescent="0.2">
      <c r="A141">
        <v>141</v>
      </c>
    </row>
    <row r="142" spans="1:1" x14ac:dyDescent="0.2">
      <c r="A142">
        <v>142</v>
      </c>
    </row>
    <row r="143" spans="1:1" x14ac:dyDescent="0.2">
      <c r="A143">
        <v>143</v>
      </c>
    </row>
    <row r="144" spans="1:1" x14ac:dyDescent="0.2">
      <c r="A144">
        <v>144</v>
      </c>
    </row>
    <row r="145" spans="1:1" x14ac:dyDescent="0.2">
      <c r="A145">
        <v>145</v>
      </c>
    </row>
    <row r="146" spans="1:1" x14ac:dyDescent="0.2">
      <c r="A146">
        <v>146</v>
      </c>
    </row>
    <row r="147" spans="1:1" x14ac:dyDescent="0.2">
      <c r="A147">
        <v>147</v>
      </c>
    </row>
    <row r="148" spans="1:1" x14ac:dyDescent="0.2">
      <c r="A148">
        <v>148</v>
      </c>
    </row>
    <row r="149" spans="1:1" x14ac:dyDescent="0.2">
      <c r="A149">
        <v>149</v>
      </c>
    </row>
    <row r="150" spans="1:1" x14ac:dyDescent="0.2">
      <c r="A150">
        <v>150</v>
      </c>
    </row>
    <row r="151" spans="1:1" x14ac:dyDescent="0.2">
      <c r="A151">
        <v>151</v>
      </c>
    </row>
    <row r="152" spans="1:1" x14ac:dyDescent="0.2">
      <c r="A152">
        <v>152</v>
      </c>
    </row>
    <row r="153" spans="1:1" x14ac:dyDescent="0.2">
      <c r="A153">
        <v>153</v>
      </c>
    </row>
    <row r="154" spans="1:1" x14ac:dyDescent="0.2">
      <c r="A154">
        <v>154</v>
      </c>
    </row>
    <row r="155" spans="1:1" x14ac:dyDescent="0.2">
      <c r="A155">
        <v>155</v>
      </c>
    </row>
    <row r="156" spans="1:1" x14ac:dyDescent="0.2">
      <c r="A156">
        <v>156</v>
      </c>
    </row>
    <row r="157" spans="1:1" x14ac:dyDescent="0.2">
      <c r="A157">
        <v>157</v>
      </c>
    </row>
    <row r="158" spans="1:1" x14ac:dyDescent="0.2">
      <c r="A158">
        <v>158</v>
      </c>
    </row>
    <row r="159" spans="1:1" x14ac:dyDescent="0.2">
      <c r="A159">
        <v>159</v>
      </c>
    </row>
    <row r="160" spans="1:1" x14ac:dyDescent="0.2">
      <c r="A160">
        <v>160</v>
      </c>
    </row>
    <row r="161" spans="1:1" x14ac:dyDescent="0.2">
      <c r="A161">
        <v>161</v>
      </c>
    </row>
    <row r="162" spans="1:1" x14ac:dyDescent="0.2">
      <c r="A162">
        <v>162</v>
      </c>
    </row>
    <row r="163" spans="1:1" x14ac:dyDescent="0.2">
      <c r="A163">
        <v>163</v>
      </c>
    </row>
    <row r="164" spans="1:1" x14ac:dyDescent="0.2">
      <c r="A164">
        <v>164</v>
      </c>
    </row>
    <row r="165" spans="1:1" x14ac:dyDescent="0.2">
      <c r="A165">
        <v>165</v>
      </c>
    </row>
    <row r="166" spans="1:1" x14ac:dyDescent="0.2">
      <c r="A166">
        <v>166</v>
      </c>
    </row>
    <row r="167" spans="1:1" x14ac:dyDescent="0.2">
      <c r="A167">
        <v>167</v>
      </c>
    </row>
    <row r="168" spans="1:1" x14ac:dyDescent="0.2">
      <c r="A168">
        <v>168</v>
      </c>
    </row>
    <row r="169" spans="1:1" x14ac:dyDescent="0.2">
      <c r="A169">
        <v>169</v>
      </c>
    </row>
    <row r="170" spans="1:1" x14ac:dyDescent="0.2">
      <c r="A170">
        <v>170</v>
      </c>
    </row>
    <row r="171" spans="1:1" x14ac:dyDescent="0.2">
      <c r="A171">
        <v>171</v>
      </c>
    </row>
    <row r="172" spans="1:1" x14ac:dyDescent="0.2">
      <c r="A172">
        <v>172</v>
      </c>
    </row>
    <row r="173" spans="1:1" x14ac:dyDescent="0.2">
      <c r="A173">
        <v>173</v>
      </c>
    </row>
    <row r="174" spans="1:1" x14ac:dyDescent="0.2">
      <c r="A174">
        <v>174</v>
      </c>
    </row>
    <row r="175" spans="1:1" x14ac:dyDescent="0.2">
      <c r="A175">
        <v>175</v>
      </c>
    </row>
    <row r="176" spans="1:1" x14ac:dyDescent="0.2">
      <c r="A176">
        <v>176</v>
      </c>
    </row>
    <row r="177" spans="1:1" x14ac:dyDescent="0.2">
      <c r="A177">
        <v>177</v>
      </c>
    </row>
    <row r="178" spans="1:1" x14ac:dyDescent="0.2">
      <c r="A178">
        <v>178</v>
      </c>
    </row>
    <row r="179" spans="1:1" x14ac:dyDescent="0.2">
      <c r="A179">
        <v>179</v>
      </c>
    </row>
    <row r="180" spans="1:1" x14ac:dyDescent="0.2">
      <c r="A180">
        <v>180</v>
      </c>
    </row>
    <row r="181" spans="1:1" x14ac:dyDescent="0.2">
      <c r="A181">
        <v>181</v>
      </c>
    </row>
    <row r="182" spans="1:1" x14ac:dyDescent="0.2">
      <c r="A182">
        <v>182</v>
      </c>
    </row>
    <row r="183" spans="1:1" x14ac:dyDescent="0.2">
      <c r="A183">
        <v>183</v>
      </c>
    </row>
    <row r="184" spans="1:1" x14ac:dyDescent="0.2">
      <c r="A184">
        <v>184</v>
      </c>
    </row>
    <row r="185" spans="1:1" x14ac:dyDescent="0.2">
      <c r="A185">
        <v>185</v>
      </c>
    </row>
    <row r="186" spans="1:1" x14ac:dyDescent="0.2">
      <c r="A186">
        <v>186</v>
      </c>
    </row>
    <row r="187" spans="1:1" x14ac:dyDescent="0.2">
      <c r="A187">
        <v>187</v>
      </c>
    </row>
    <row r="188" spans="1:1" x14ac:dyDescent="0.2">
      <c r="A188">
        <v>188</v>
      </c>
    </row>
    <row r="189" spans="1:1" x14ac:dyDescent="0.2">
      <c r="A189">
        <v>189</v>
      </c>
    </row>
    <row r="190" spans="1:1" x14ac:dyDescent="0.2">
      <c r="A190">
        <v>190</v>
      </c>
    </row>
    <row r="191" spans="1:1" x14ac:dyDescent="0.2">
      <c r="A191">
        <v>191</v>
      </c>
    </row>
    <row r="192" spans="1:1" x14ac:dyDescent="0.2">
      <c r="A192">
        <v>192</v>
      </c>
    </row>
    <row r="193" spans="1:1" x14ac:dyDescent="0.2">
      <c r="A193">
        <v>193</v>
      </c>
    </row>
    <row r="194" spans="1:1" x14ac:dyDescent="0.2">
      <c r="A194">
        <v>194</v>
      </c>
    </row>
    <row r="195" spans="1:1" x14ac:dyDescent="0.2">
      <c r="A195">
        <v>195</v>
      </c>
    </row>
    <row r="196" spans="1:1" x14ac:dyDescent="0.2">
      <c r="A196">
        <v>196</v>
      </c>
    </row>
    <row r="197" spans="1:1" x14ac:dyDescent="0.2">
      <c r="A197">
        <v>197</v>
      </c>
    </row>
    <row r="198" spans="1:1" x14ac:dyDescent="0.2">
      <c r="A198">
        <v>198</v>
      </c>
    </row>
    <row r="199" spans="1:1" x14ac:dyDescent="0.2">
      <c r="A199">
        <v>199</v>
      </c>
    </row>
    <row r="200" spans="1:1" x14ac:dyDescent="0.2">
      <c r="A200">
        <v>200</v>
      </c>
    </row>
    <row r="201" spans="1:1" x14ac:dyDescent="0.2">
      <c r="A201">
        <v>201</v>
      </c>
    </row>
    <row r="202" spans="1:1" x14ac:dyDescent="0.2">
      <c r="A202">
        <v>202</v>
      </c>
    </row>
    <row r="203" spans="1:1" x14ac:dyDescent="0.2">
      <c r="A203">
        <v>203</v>
      </c>
    </row>
    <row r="204" spans="1:1" x14ac:dyDescent="0.2">
      <c r="A204">
        <v>204</v>
      </c>
    </row>
    <row r="205" spans="1:1" x14ac:dyDescent="0.2">
      <c r="A205">
        <v>205</v>
      </c>
    </row>
    <row r="206" spans="1:1" x14ac:dyDescent="0.2">
      <c r="A206">
        <v>206</v>
      </c>
    </row>
    <row r="207" spans="1:1" x14ac:dyDescent="0.2">
      <c r="A207">
        <v>207</v>
      </c>
    </row>
    <row r="208" spans="1:1" x14ac:dyDescent="0.2">
      <c r="A208">
        <v>208</v>
      </c>
    </row>
    <row r="209" spans="1:1" x14ac:dyDescent="0.2">
      <c r="A209">
        <v>209</v>
      </c>
    </row>
    <row r="210" spans="1:1" x14ac:dyDescent="0.2">
      <c r="A210">
        <v>210</v>
      </c>
    </row>
    <row r="211" spans="1:1" x14ac:dyDescent="0.2">
      <c r="A211">
        <v>211</v>
      </c>
    </row>
    <row r="212" spans="1:1" x14ac:dyDescent="0.2">
      <c r="A212">
        <v>212</v>
      </c>
    </row>
    <row r="213" spans="1:1" x14ac:dyDescent="0.2">
      <c r="A213">
        <v>213</v>
      </c>
    </row>
    <row r="214" spans="1:1" x14ac:dyDescent="0.2">
      <c r="A214">
        <v>214</v>
      </c>
    </row>
    <row r="215" spans="1:1" x14ac:dyDescent="0.2">
      <c r="A215">
        <v>215</v>
      </c>
    </row>
    <row r="216" spans="1:1" x14ac:dyDescent="0.2">
      <c r="A216">
        <v>216</v>
      </c>
    </row>
    <row r="217" spans="1:1" x14ac:dyDescent="0.2">
      <c r="A217">
        <v>217</v>
      </c>
    </row>
    <row r="218" spans="1:1" x14ac:dyDescent="0.2">
      <c r="A218">
        <v>218</v>
      </c>
    </row>
    <row r="219" spans="1:1" x14ac:dyDescent="0.2">
      <c r="A219">
        <v>219</v>
      </c>
    </row>
    <row r="220" spans="1:1" x14ac:dyDescent="0.2">
      <c r="A220">
        <v>220</v>
      </c>
    </row>
    <row r="221" spans="1:1" x14ac:dyDescent="0.2">
      <c r="A221">
        <v>221</v>
      </c>
    </row>
    <row r="222" spans="1:1" x14ac:dyDescent="0.2">
      <c r="A222">
        <v>222</v>
      </c>
    </row>
    <row r="223" spans="1:1" x14ac:dyDescent="0.2">
      <c r="A223">
        <v>223</v>
      </c>
    </row>
    <row r="224" spans="1:1" x14ac:dyDescent="0.2">
      <c r="A224">
        <v>224</v>
      </c>
    </row>
    <row r="225" spans="1:1" x14ac:dyDescent="0.2">
      <c r="A225">
        <v>225</v>
      </c>
    </row>
    <row r="226" spans="1:1" x14ac:dyDescent="0.2">
      <c r="A226">
        <v>226</v>
      </c>
    </row>
    <row r="227" spans="1:1" x14ac:dyDescent="0.2">
      <c r="A227">
        <v>227</v>
      </c>
    </row>
    <row r="228" spans="1:1" x14ac:dyDescent="0.2">
      <c r="A228">
        <v>228</v>
      </c>
    </row>
    <row r="229" spans="1:1" x14ac:dyDescent="0.2">
      <c r="A229">
        <v>229</v>
      </c>
    </row>
    <row r="230" spans="1:1" x14ac:dyDescent="0.2">
      <c r="A230">
        <v>230</v>
      </c>
    </row>
    <row r="231" spans="1:1" x14ac:dyDescent="0.2">
      <c r="A231">
        <v>231</v>
      </c>
    </row>
    <row r="232" spans="1:1" x14ac:dyDescent="0.2">
      <c r="A232">
        <v>232</v>
      </c>
    </row>
    <row r="233" spans="1:1" x14ac:dyDescent="0.2">
      <c r="A233">
        <v>233</v>
      </c>
    </row>
    <row r="234" spans="1:1" x14ac:dyDescent="0.2">
      <c r="A234">
        <v>234</v>
      </c>
    </row>
    <row r="235" spans="1:1" x14ac:dyDescent="0.2">
      <c r="A235">
        <v>235</v>
      </c>
    </row>
    <row r="236" spans="1:1" x14ac:dyDescent="0.2">
      <c r="A236">
        <v>236</v>
      </c>
    </row>
    <row r="237" spans="1:1" x14ac:dyDescent="0.2">
      <c r="A237">
        <v>237</v>
      </c>
    </row>
    <row r="238" spans="1:1" x14ac:dyDescent="0.2">
      <c r="A238">
        <v>238</v>
      </c>
    </row>
    <row r="239" spans="1:1" x14ac:dyDescent="0.2">
      <c r="A239">
        <v>239</v>
      </c>
    </row>
    <row r="240" spans="1:1" x14ac:dyDescent="0.2">
      <c r="A240">
        <v>240</v>
      </c>
    </row>
    <row r="241" spans="1:1" x14ac:dyDescent="0.2">
      <c r="A241">
        <v>241</v>
      </c>
    </row>
    <row r="242" spans="1:1" x14ac:dyDescent="0.2">
      <c r="A242">
        <v>242</v>
      </c>
    </row>
    <row r="243" spans="1:1" x14ac:dyDescent="0.2">
      <c r="A243">
        <v>243</v>
      </c>
    </row>
    <row r="244" spans="1:1" x14ac:dyDescent="0.2">
      <c r="A244">
        <v>244</v>
      </c>
    </row>
    <row r="245" spans="1:1" x14ac:dyDescent="0.2">
      <c r="A245">
        <v>245</v>
      </c>
    </row>
    <row r="246" spans="1:1" x14ac:dyDescent="0.2">
      <c r="A246">
        <v>246</v>
      </c>
    </row>
    <row r="247" spans="1:1" x14ac:dyDescent="0.2">
      <c r="A247">
        <v>247</v>
      </c>
    </row>
    <row r="248" spans="1:1" x14ac:dyDescent="0.2">
      <c r="A248">
        <v>248</v>
      </c>
    </row>
    <row r="249" spans="1:1" x14ac:dyDescent="0.2">
      <c r="A249">
        <v>249</v>
      </c>
    </row>
    <row r="250" spans="1:1" x14ac:dyDescent="0.2">
      <c r="A250">
        <v>250</v>
      </c>
    </row>
    <row r="251" spans="1:1" x14ac:dyDescent="0.2">
      <c r="A251">
        <v>251</v>
      </c>
    </row>
    <row r="252" spans="1:1" x14ac:dyDescent="0.2">
      <c r="A252">
        <v>252</v>
      </c>
    </row>
    <row r="253" spans="1:1" x14ac:dyDescent="0.2">
      <c r="A253">
        <v>253</v>
      </c>
    </row>
    <row r="254" spans="1:1" x14ac:dyDescent="0.2">
      <c r="A254">
        <v>254</v>
      </c>
    </row>
    <row r="255" spans="1:1" x14ac:dyDescent="0.2">
      <c r="A255">
        <v>255</v>
      </c>
    </row>
    <row r="256" spans="1:1" x14ac:dyDescent="0.2">
      <c r="A256">
        <v>256</v>
      </c>
    </row>
    <row r="257" spans="1:1" x14ac:dyDescent="0.2">
      <c r="A257">
        <v>257</v>
      </c>
    </row>
    <row r="258" spans="1:1" x14ac:dyDescent="0.2">
      <c r="A258">
        <v>258</v>
      </c>
    </row>
    <row r="259" spans="1:1" x14ac:dyDescent="0.2">
      <c r="A259">
        <v>259</v>
      </c>
    </row>
    <row r="260" spans="1:1" x14ac:dyDescent="0.2">
      <c r="A260">
        <v>260</v>
      </c>
    </row>
    <row r="261" spans="1:1" x14ac:dyDescent="0.2">
      <c r="A261">
        <v>261</v>
      </c>
    </row>
    <row r="262" spans="1:1" x14ac:dyDescent="0.2">
      <c r="A262">
        <v>262</v>
      </c>
    </row>
    <row r="263" spans="1:1" x14ac:dyDescent="0.2">
      <c r="A263">
        <v>263</v>
      </c>
    </row>
    <row r="264" spans="1:1" x14ac:dyDescent="0.2">
      <c r="A264">
        <v>264</v>
      </c>
    </row>
    <row r="265" spans="1:1" x14ac:dyDescent="0.2">
      <c r="A265">
        <v>265</v>
      </c>
    </row>
    <row r="266" spans="1:1" x14ac:dyDescent="0.2">
      <c r="A266">
        <v>266</v>
      </c>
    </row>
    <row r="267" spans="1:1" x14ac:dyDescent="0.2">
      <c r="A267">
        <v>267</v>
      </c>
    </row>
    <row r="268" spans="1:1" x14ac:dyDescent="0.2">
      <c r="A268">
        <v>268</v>
      </c>
    </row>
    <row r="269" spans="1:1" x14ac:dyDescent="0.2">
      <c r="A269">
        <v>269</v>
      </c>
    </row>
    <row r="270" spans="1:1" x14ac:dyDescent="0.2">
      <c r="A270">
        <v>270</v>
      </c>
    </row>
    <row r="271" spans="1:1" x14ac:dyDescent="0.2">
      <c r="A271">
        <v>271</v>
      </c>
    </row>
    <row r="272" spans="1:1" x14ac:dyDescent="0.2">
      <c r="A272">
        <v>272</v>
      </c>
    </row>
    <row r="273" spans="1:1" x14ac:dyDescent="0.2">
      <c r="A273">
        <v>273</v>
      </c>
    </row>
    <row r="274" spans="1:1" x14ac:dyDescent="0.2">
      <c r="A274">
        <v>274</v>
      </c>
    </row>
    <row r="275" spans="1:1" x14ac:dyDescent="0.2">
      <c r="A275">
        <v>275</v>
      </c>
    </row>
    <row r="276" spans="1:1" x14ac:dyDescent="0.2">
      <c r="A276">
        <v>276</v>
      </c>
    </row>
    <row r="277" spans="1:1" x14ac:dyDescent="0.2">
      <c r="A277">
        <v>277</v>
      </c>
    </row>
    <row r="278" spans="1:1" x14ac:dyDescent="0.2">
      <c r="A278">
        <v>278</v>
      </c>
    </row>
    <row r="279" spans="1:1" x14ac:dyDescent="0.2">
      <c r="A279">
        <v>279</v>
      </c>
    </row>
    <row r="280" spans="1:1" x14ac:dyDescent="0.2">
      <c r="A280">
        <v>280</v>
      </c>
    </row>
    <row r="281" spans="1:1" x14ac:dyDescent="0.2">
      <c r="A281">
        <v>281</v>
      </c>
    </row>
    <row r="282" spans="1:1" x14ac:dyDescent="0.2">
      <c r="A282">
        <v>282</v>
      </c>
    </row>
    <row r="283" spans="1:1" x14ac:dyDescent="0.2">
      <c r="A283">
        <v>283</v>
      </c>
    </row>
    <row r="284" spans="1:1" x14ac:dyDescent="0.2">
      <c r="A284">
        <v>284</v>
      </c>
    </row>
    <row r="285" spans="1:1" x14ac:dyDescent="0.2">
      <c r="A285">
        <v>285</v>
      </c>
    </row>
    <row r="286" spans="1:1" x14ac:dyDescent="0.2">
      <c r="A286">
        <v>286</v>
      </c>
    </row>
    <row r="287" spans="1:1" x14ac:dyDescent="0.2">
      <c r="A287">
        <v>287</v>
      </c>
    </row>
    <row r="288" spans="1:1" x14ac:dyDescent="0.2">
      <c r="A288">
        <v>288</v>
      </c>
    </row>
    <row r="289" spans="1:1" x14ac:dyDescent="0.2">
      <c r="A289">
        <v>289</v>
      </c>
    </row>
    <row r="290" spans="1:1" x14ac:dyDescent="0.2">
      <c r="A290">
        <v>290</v>
      </c>
    </row>
    <row r="291" spans="1:1" x14ac:dyDescent="0.2">
      <c r="A291">
        <v>291</v>
      </c>
    </row>
    <row r="292" spans="1:1" x14ac:dyDescent="0.2">
      <c r="A292">
        <v>292</v>
      </c>
    </row>
    <row r="293" spans="1:1" x14ac:dyDescent="0.2">
      <c r="A293">
        <v>293</v>
      </c>
    </row>
    <row r="294" spans="1:1" x14ac:dyDescent="0.2">
      <c r="A294">
        <v>294</v>
      </c>
    </row>
    <row r="295" spans="1:1" x14ac:dyDescent="0.2">
      <c r="A295">
        <v>295</v>
      </c>
    </row>
    <row r="296" spans="1:1" x14ac:dyDescent="0.2">
      <c r="A296">
        <v>296</v>
      </c>
    </row>
    <row r="297" spans="1:1" x14ac:dyDescent="0.2">
      <c r="A297">
        <v>297</v>
      </c>
    </row>
    <row r="298" spans="1:1" x14ac:dyDescent="0.2">
      <c r="A298">
        <v>298</v>
      </c>
    </row>
    <row r="299" spans="1:1" x14ac:dyDescent="0.2">
      <c r="A299">
        <v>299</v>
      </c>
    </row>
    <row r="300" spans="1:1" x14ac:dyDescent="0.2">
      <c r="A300">
        <v>300</v>
      </c>
    </row>
    <row r="301" spans="1:1" x14ac:dyDescent="0.2">
      <c r="A301">
        <v>301</v>
      </c>
    </row>
    <row r="302" spans="1:1" x14ac:dyDescent="0.2">
      <c r="A302">
        <v>302</v>
      </c>
    </row>
    <row r="303" spans="1:1" x14ac:dyDescent="0.2">
      <c r="A303">
        <v>303</v>
      </c>
    </row>
    <row r="304" spans="1:1" x14ac:dyDescent="0.2">
      <c r="A304">
        <v>304</v>
      </c>
    </row>
    <row r="305" spans="1:1" x14ac:dyDescent="0.2">
      <c r="A305">
        <v>305</v>
      </c>
    </row>
    <row r="306" spans="1:1" x14ac:dyDescent="0.2">
      <c r="A306">
        <v>306</v>
      </c>
    </row>
    <row r="307" spans="1:1" x14ac:dyDescent="0.2">
      <c r="A307">
        <v>307</v>
      </c>
    </row>
    <row r="308" spans="1:1" x14ac:dyDescent="0.2">
      <c r="A308">
        <v>308</v>
      </c>
    </row>
    <row r="309" spans="1:1" x14ac:dyDescent="0.2">
      <c r="A309">
        <v>309</v>
      </c>
    </row>
    <row r="310" spans="1:1" x14ac:dyDescent="0.2">
      <c r="A310">
        <v>310</v>
      </c>
    </row>
    <row r="311" spans="1:1" x14ac:dyDescent="0.2">
      <c r="A311">
        <v>311</v>
      </c>
    </row>
    <row r="312" spans="1:1" x14ac:dyDescent="0.2">
      <c r="A312">
        <v>312</v>
      </c>
    </row>
    <row r="313" spans="1:1" x14ac:dyDescent="0.2">
      <c r="A313">
        <v>313</v>
      </c>
    </row>
    <row r="314" spans="1:1" x14ac:dyDescent="0.2">
      <c r="A314">
        <v>314</v>
      </c>
    </row>
    <row r="315" spans="1:1" x14ac:dyDescent="0.2">
      <c r="A315">
        <v>315</v>
      </c>
    </row>
    <row r="316" spans="1:1" x14ac:dyDescent="0.2">
      <c r="A316">
        <v>316</v>
      </c>
    </row>
    <row r="317" spans="1:1" x14ac:dyDescent="0.2">
      <c r="A317">
        <v>317</v>
      </c>
    </row>
    <row r="318" spans="1:1" x14ac:dyDescent="0.2">
      <c r="A318">
        <v>318</v>
      </c>
    </row>
    <row r="319" spans="1:1" x14ac:dyDescent="0.2">
      <c r="A319">
        <v>319</v>
      </c>
    </row>
    <row r="320" spans="1:1" x14ac:dyDescent="0.2">
      <c r="A320">
        <v>320</v>
      </c>
    </row>
    <row r="321" spans="1:1" x14ac:dyDescent="0.2">
      <c r="A321">
        <v>321</v>
      </c>
    </row>
    <row r="322" spans="1:1" x14ac:dyDescent="0.2">
      <c r="A322">
        <v>322</v>
      </c>
    </row>
    <row r="323" spans="1:1" x14ac:dyDescent="0.2">
      <c r="A323">
        <v>323</v>
      </c>
    </row>
    <row r="324" spans="1:1" x14ac:dyDescent="0.2">
      <c r="A324">
        <v>324</v>
      </c>
    </row>
    <row r="325" spans="1:1" x14ac:dyDescent="0.2">
      <c r="A325">
        <v>325</v>
      </c>
    </row>
    <row r="326" spans="1:1" x14ac:dyDescent="0.2">
      <c r="A326">
        <v>326</v>
      </c>
    </row>
    <row r="327" spans="1:1" x14ac:dyDescent="0.2">
      <c r="A327">
        <v>327</v>
      </c>
    </row>
    <row r="328" spans="1:1" x14ac:dyDescent="0.2">
      <c r="A328">
        <v>328</v>
      </c>
    </row>
    <row r="329" spans="1:1" x14ac:dyDescent="0.2">
      <c r="A329">
        <v>329</v>
      </c>
    </row>
    <row r="330" spans="1:1" x14ac:dyDescent="0.2">
      <c r="A330">
        <v>330</v>
      </c>
    </row>
    <row r="331" spans="1:1" x14ac:dyDescent="0.2">
      <c r="A331">
        <v>331</v>
      </c>
    </row>
    <row r="332" spans="1:1" x14ac:dyDescent="0.2">
      <c r="A332">
        <v>332</v>
      </c>
    </row>
    <row r="333" spans="1:1" x14ac:dyDescent="0.2">
      <c r="A333">
        <v>333</v>
      </c>
    </row>
    <row r="334" spans="1:1" x14ac:dyDescent="0.2">
      <c r="A334">
        <v>334</v>
      </c>
    </row>
    <row r="335" spans="1:1" x14ac:dyDescent="0.2">
      <c r="A335">
        <v>335</v>
      </c>
    </row>
    <row r="336" spans="1:1" x14ac:dyDescent="0.2">
      <c r="A336">
        <v>336</v>
      </c>
    </row>
    <row r="337" spans="1:1" x14ac:dyDescent="0.2">
      <c r="A337">
        <v>337</v>
      </c>
    </row>
    <row r="338" spans="1:1" x14ac:dyDescent="0.2">
      <c r="A338">
        <v>338</v>
      </c>
    </row>
    <row r="339" spans="1:1" x14ac:dyDescent="0.2">
      <c r="A339">
        <v>339</v>
      </c>
    </row>
    <row r="340" spans="1:1" x14ac:dyDescent="0.2">
      <c r="A340">
        <v>340</v>
      </c>
    </row>
    <row r="341" spans="1:1" x14ac:dyDescent="0.2">
      <c r="A341">
        <v>341</v>
      </c>
    </row>
    <row r="342" spans="1:1" x14ac:dyDescent="0.2">
      <c r="A342">
        <v>342</v>
      </c>
    </row>
    <row r="343" spans="1:1" x14ac:dyDescent="0.2">
      <c r="A343">
        <v>343</v>
      </c>
    </row>
    <row r="344" spans="1:1" x14ac:dyDescent="0.2">
      <c r="A344">
        <v>344</v>
      </c>
    </row>
    <row r="345" spans="1:1" x14ac:dyDescent="0.2">
      <c r="A345">
        <v>345</v>
      </c>
    </row>
    <row r="346" spans="1:1" x14ac:dyDescent="0.2">
      <c r="A346">
        <v>346</v>
      </c>
    </row>
    <row r="347" spans="1:1" x14ac:dyDescent="0.2">
      <c r="A347">
        <v>347</v>
      </c>
    </row>
    <row r="348" spans="1:1" x14ac:dyDescent="0.2">
      <c r="A348">
        <v>348</v>
      </c>
    </row>
    <row r="349" spans="1:1" x14ac:dyDescent="0.2">
      <c r="A349">
        <v>349</v>
      </c>
    </row>
    <row r="350" spans="1:1" x14ac:dyDescent="0.2">
      <c r="A350">
        <v>350</v>
      </c>
    </row>
    <row r="351" spans="1:1" x14ac:dyDescent="0.2">
      <c r="A351">
        <v>351</v>
      </c>
    </row>
    <row r="352" spans="1:1" x14ac:dyDescent="0.2">
      <c r="A352">
        <v>352</v>
      </c>
    </row>
    <row r="353" spans="1:1" x14ac:dyDescent="0.2">
      <c r="A353">
        <v>353</v>
      </c>
    </row>
    <row r="354" spans="1:1" x14ac:dyDescent="0.2">
      <c r="A354">
        <v>354</v>
      </c>
    </row>
    <row r="355" spans="1:1" x14ac:dyDescent="0.2">
      <c r="A355">
        <v>355</v>
      </c>
    </row>
    <row r="356" spans="1:1" x14ac:dyDescent="0.2">
      <c r="A356">
        <v>356</v>
      </c>
    </row>
    <row r="357" spans="1:1" x14ac:dyDescent="0.2">
      <c r="A357">
        <v>357</v>
      </c>
    </row>
    <row r="358" spans="1:1" x14ac:dyDescent="0.2">
      <c r="A358">
        <v>358</v>
      </c>
    </row>
    <row r="359" spans="1:1" x14ac:dyDescent="0.2">
      <c r="A359">
        <v>359</v>
      </c>
    </row>
    <row r="360" spans="1:1" x14ac:dyDescent="0.2">
      <c r="A360">
        <v>360</v>
      </c>
    </row>
    <row r="361" spans="1:1" x14ac:dyDescent="0.2">
      <c r="A361">
        <v>361</v>
      </c>
    </row>
    <row r="362" spans="1:1" x14ac:dyDescent="0.2">
      <c r="A362">
        <v>362</v>
      </c>
    </row>
    <row r="363" spans="1:1" x14ac:dyDescent="0.2">
      <c r="A363">
        <v>363</v>
      </c>
    </row>
    <row r="364" spans="1:1" x14ac:dyDescent="0.2">
      <c r="A364">
        <v>364</v>
      </c>
    </row>
    <row r="365" spans="1:1" x14ac:dyDescent="0.2">
      <c r="A365">
        <v>365</v>
      </c>
    </row>
    <row r="366" spans="1:1" x14ac:dyDescent="0.2">
      <c r="A366">
        <v>366</v>
      </c>
    </row>
    <row r="367" spans="1:1" x14ac:dyDescent="0.2">
      <c r="A367">
        <v>367</v>
      </c>
    </row>
    <row r="368" spans="1:1" x14ac:dyDescent="0.2">
      <c r="A368">
        <v>368</v>
      </c>
    </row>
    <row r="369" spans="1:1" x14ac:dyDescent="0.2">
      <c r="A369">
        <v>369</v>
      </c>
    </row>
    <row r="370" spans="1:1" x14ac:dyDescent="0.2">
      <c r="A370">
        <v>370</v>
      </c>
    </row>
    <row r="371" spans="1:1" x14ac:dyDescent="0.2">
      <c r="A371">
        <v>371</v>
      </c>
    </row>
    <row r="372" spans="1:1" x14ac:dyDescent="0.2">
      <c r="A372">
        <v>372</v>
      </c>
    </row>
    <row r="373" spans="1:1" x14ac:dyDescent="0.2">
      <c r="A373">
        <v>373</v>
      </c>
    </row>
    <row r="374" spans="1:1" x14ac:dyDescent="0.2">
      <c r="A374">
        <v>374</v>
      </c>
    </row>
    <row r="375" spans="1:1" x14ac:dyDescent="0.2">
      <c r="A375">
        <v>375</v>
      </c>
    </row>
    <row r="376" spans="1:1" x14ac:dyDescent="0.2">
      <c r="A376">
        <v>376</v>
      </c>
    </row>
    <row r="377" spans="1:1" x14ac:dyDescent="0.2">
      <c r="A377">
        <v>377</v>
      </c>
    </row>
    <row r="378" spans="1:1" x14ac:dyDescent="0.2">
      <c r="A378">
        <v>378</v>
      </c>
    </row>
    <row r="379" spans="1:1" x14ac:dyDescent="0.2">
      <c r="A379">
        <v>379</v>
      </c>
    </row>
    <row r="380" spans="1:1" x14ac:dyDescent="0.2">
      <c r="A380">
        <v>380</v>
      </c>
    </row>
    <row r="381" spans="1:1" x14ac:dyDescent="0.2">
      <c r="A381">
        <v>381</v>
      </c>
    </row>
    <row r="382" spans="1:1" x14ac:dyDescent="0.2">
      <c r="A382">
        <v>382</v>
      </c>
    </row>
    <row r="383" spans="1:1" x14ac:dyDescent="0.2">
      <c r="A383">
        <v>383</v>
      </c>
    </row>
    <row r="384" spans="1:1" x14ac:dyDescent="0.2">
      <c r="A384">
        <v>384</v>
      </c>
    </row>
    <row r="385" spans="1:1" x14ac:dyDescent="0.2">
      <c r="A385">
        <v>385</v>
      </c>
    </row>
    <row r="386" spans="1:1" x14ac:dyDescent="0.2">
      <c r="A386">
        <v>386</v>
      </c>
    </row>
    <row r="387" spans="1:1" x14ac:dyDescent="0.2">
      <c r="A387">
        <v>387</v>
      </c>
    </row>
    <row r="388" spans="1:1" x14ac:dyDescent="0.2">
      <c r="A388">
        <v>388</v>
      </c>
    </row>
    <row r="389" spans="1:1" x14ac:dyDescent="0.2">
      <c r="A389">
        <v>389</v>
      </c>
    </row>
    <row r="390" spans="1:1" x14ac:dyDescent="0.2">
      <c r="A390">
        <v>390</v>
      </c>
    </row>
    <row r="391" spans="1:1" x14ac:dyDescent="0.2">
      <c r="A391">
        <v>391</v>
      </c>
    </row>
    <row r="392" spans="1:1" x14ac:dyDescent="0.2">
      <c r="A392">
        <v>392</v>
      </c>
    </row>
    <row r="393" spans="1:1" x14ac:dyDescent="0.2">
      <c r="A393">
        <v>393</v>
      </c>
    </row>
    <row r="394" spans="1:1" x14ac:dyDescent="0.2">
      <c r="A394">
        <v>394</v>
      </c>
    </row>
    <row r="395" spans="1:1" x14ac:dyDescent="0.2">
      <c r="A395">
        <v>395</v>
      </c>
    </row>
    <row r="396" spans="1:1" x14ac:dyDescent="0.2">
      <c r="A396">
        <v>396</v>
      </c>
    </row>
    <row r="397" spans="1:1" x14ac:dyDescent="0.2">
      <c r="A397">
        <v>397</v>
      </c>
    </row>
    <row r="398" spans="1:1" x14ac:dyDescent="0.2">
      <c r="A398">
        <v>398</v>
      </c>
    </row>
    <row r="399" spans="1:1" x14ac:dyDescent="0.2">
      <c r="A399">
        <v>399</v>
      </c>
    </row>
    <row r="400" spans="1:1" x14ac:dyDescent="0.2">
      <c r="A400">
        <v>400</v>
      </c>
    </row>
    <row r="401" spans="1:1" x14ac:dyDescent="0.2">
      <c r="A401">
        <v>401</v>
      </c>
    </row>
    <row r="402" spans="1:1" x14ac:dyDescent="0.2">
      <c r="A402">
        <v>402</v>
      </c>
    </row>
    <row r="403" spans="1:1" x14ac:dyDescent="0.2">
      <c r="A403">
        <v>403</v>
      </c>
    </row>
    <row r="404" spans="1:1" x14ac:dyDescent="0.2">
      <c r="A404">
        <v>404</v>
      </c>
    </row>
    <row r="405" spans="1:1" x14ac:dyDescent="0.2">
      <c r="A405">
        <v>405</v>
      </c>
    </row>
    <row r="406" spans="1:1" x14ac:dyDescent="0.2">
      <c r="A406">
        <v>406</v>
      </c>
    </row>
    <row r="407" spans="1:1" x14ac:dyDescent="0.2">
      <c r="A407">
        <v>407</v>
      </c>
    </row>
    <row r="408" spans="1:1" x14ac:dyDescent="0.2">
      <c r="A408">
        <v>408</v>
      </c>
    </row>
    <row r="409" spans="1:1" x14ac:dyDescent="0.2">
      <c r="A409">
        <v>409</v>
      </c>
    </row>
    <row r="410" spans="1:1" x14ac:dyDescent="0.2">
      <c r="A410">
        <v>410</v>
      </c>
    </row>
    <row r="411" spans="1:1" x14ac:dyDescent="0.2">
      <c r="A411">
        <v>411</v>
      </c>
    </row>
    <row r="412" spans="1:1" x14ac:dyDescent="0.2">
      <c r="A412">
        <v>412</v>
      </c>
    </row>
    <row r="413" spans="1:1" x14ac:dyDescent="0.2">
      <c r="A413">
        <v>413</v>
      </c>
    </row>
    <row r="414" spans="1:1" x14ac:dyDescent="0.2">
      <c r="A414">
        <v>414</v>
      </c>
    </row>
    <row r="415" spans="1:1" x14ac:dyDescent="0.2">
      <c r="A415">
        <v>415</v>
      </c>
    </row>
    <row r="416" spans="1:1" x14ac:dyDescent="0.2">
      <c r="A416">
        <v>416</v>
      </c>
    </row>
    <row r="417" spans="1:1" x14ac:dyDescent="0.2">
      <c r="A417">
        <v>417</v>
      </c>
    </row>
    <row r="418" spans="1:1" x14ac:dyDescent="0.2">
      <c r="A418">
        <v>418</v>
      </c>
    </row>
    <row r="419" spans="1:1" x14ac:dyDescent="0.2">
      <c r="A419">
        <v>419</v>
      </c>
    </row>
    <row r="420" spans="1:1" x14ac:dyDescent="0.2">
      <c r="A420">
        <v>420</v>
      </c>
    </row>
    <row r="421" spans="1:1" x14ac:dyDescent="0.2">
      <c r="A421">
        <v>421</v>
      </c>
    </row>
    <row r="422" spans="1:1" x14ac:dyDescent="0.2">
      <c r="A422">
        <v>422</v>
      </c>
    </row>
    <row r="423" spans="1:1" x14ac:dyDescent="0.2">
      <c r="A423">
        <v>423</v>
      </c>
    </row>
    <row r="424" spans="1:1" x14ac:dyDescent="0.2">
      <c r="A424">
        <v>424</v>
      </c>
    </row>
    <row r="425" spans="1:1" x14ac:dyDescent="0.2">
      <c r="A425">
        <v>425</v>
      </c>
    </row>
    <row r="426" spans="1:1" x14ac:dyDescent="0.2">
      <c r="A426">
        <v>426</v>
      </c>
    </row>
    <row r="427" spans="1:1" x14ac:dyDescent="0.2">
      <c r="A427">
        <v>427</v>
      </c>
    </row>
    <row r="428" spans="1:1" x14ac:dyDescent="0.2">
      <c r="A428">
        <v>428</v>
      </c>
    </row>
    <row r="429" spans="1:1" x14ac:dyDescent="0.2">
      <c r="A429">
        <v>429</v>
      </c>
    </row>
    <row r="430" spans="1:1" x14ac:dyDescent="0.2">
      <c r="A430">
        <v>430</v>
      </c>
    </row>
    <row r="431" spans="1:1" x14ac:dyDescent="0.2">
      <c r="A431">
        <v>431</v>
      </c>
    </row>
    <row r="432" spans="1:1" x14ac:dyDescent="0.2">
      <c r="A432">
        <v>432</v>
      </c>
    </row>
    <row r="433" spans="1:1" x14ac:dyDescent="0.2">
      <c r="A433">
        <v>433</v>
      </c>
    </row>
    <row r="434" spans="1:1" x14ac:dyDescent="0.2">
      <c r="A434">
        <v>434</v>
      </c>
    </row>
    <row r="435" spans="1:1" x14ac:dyDescent="0.2">
      <c r="A435">
        <v>435</v>
      </c>
    </row>
    <row r="436" spans="1:1" x14ac:dyDescent="0.2">
      <c r="A436">
        <v>436</v>
      </c>
    </row>
    <row r="437" spans="1:1" x14ac:dyDescent="0.2">
      <c r="A437">
        <v>437</v>
      </c>
    </row>
    <row r="438" spans="1:1" x14ac:dyDescent="0.2">
      <c r="A438">
        <v>438</v>
      </c>
    </row>
    <row r="439" spans="1:1" x14ac:dyDescent="0.2">
      <c r="A439">
        <v>439</v>
      </c>
    </row>
    <row r="440" spans="1:1" x14ac:dyDescent="0.2">
      <c r="A440">
        <v>440</v>
      </c>
    </row>
    <row r="441" spans="1:1" x14ac:dyDescent="0.2">
      <c r="A441">
        <v>441</v>
      </c>
    </row>
    <row r="442" spans="1:1" x14ac:dyDescent="0.2">
      <c r="A442">
        <v>442</v>
      </c>
    </row>
    <row r="443" spans="1:1" x14ac:dyDescent="0.2">
      <c r="A443">
        <v>443</v>
      </c>
    </row>
    <row r="444" spans="1:1" x14ac:dyDescent="0.2">
      <c r="A444">
        <v>444</v>
      </c>
    </row>
    <row r="445" spans="1:1" x14ac:dyDescent="0.2">
      <c r="A445">
        <v>445</v>
      </c>
    </row>
    <row r="446" spans="1:1" x14ac:dyDescent="0.2">
      <c r="A446">
        <v>446</v>
      </c>
    </row>
    <row r="447" spans="1:1" x14ac:dyDescent="0.2">
      <c r="A447">
        <v>447</v>
      </c>
    </row>
    <row r="448" spans="1:1" x14ac:dyDescent="0.2">
      <c r="A448">
        <v>448</v>
      </c>
    </row>
    <row r="449" spans="1:1" x14ac:dyDescent="0.2">
      <c r="A449">
        <v>449</v>
      </c>
    </row>
    <row r="450" spans="1:1" x14ac:dyDescent="0.2">
      <c r="A450">
        <v>450</v>
      </c>
    </row>
    <row r="451" spans="1:1" x14ac:dyDescent="0.2">
      <c r="A451">
        <v>451</v>
      </c>
    </row>
    <row r="452" spans="1:1" x14ac:dyDescent="0.2">
      <c r="A452">
        <v>452</v>
      </c>
    </row>
    <row r="453" spans="1:1" x14ac:dyDescent="0.2">
      <c r="A453">
        <v>453</v>
      </c>
    </row>
    <row r="454" spans="1:1" x14ac:dyDescent="0.2">
      <c r="A454">
        <v>454</v>
      </c>
    </row>
    <row r="455" spans="1:1" x14ac:dyDescent="0.2">
      <c r="A455">
        <v>455</v>
      </c>
    </row>
    <row r="456" spans="1:1" x14ac:dyDescent="0.2">
      <c r="A456">
        <v>456</v>
      </c>
    </row>
    <row r="457" spans="1:1" x14ac:dyDescent="0.2">
      <c r="A457">
        <v>457</v>
      </c>
    </row>
    <row r="458" spans="1:1" x14ac:dyDescent="0.2">
      <c r="A458">
        <v>458</v>
      </c>
    </row>
    <row r="459" spans="1:1" x14ac:dyDescent="0.2">
      <c r="A459">
        <v>459</v>
      </c>
    </row>
    <row r="460" spans="1:1" x14ac:dyDescent="0.2">
      <c r="A460">
        <v>460</v>
      </c>
    </row>
    <row r="461" spans="1:1" x14ac:dyDescent="0.2">
      <c r="A461">
        <v>461</v>
      </c>
    </row>
    <row r="462" spans="1:1" x14ac:dyDescent="0.2">
      <c r="A462">
        <v>462</v>
      </c>
    </row>
    <row r="463" spans="1:1" x14ac:dyDescent="0.2">
      <c r="A463">
        <v>463</v>
      </c>
    </row>
    <row r="464" spans="1:1" x14ac:dyDescent="0.2">
      <c r="A464">
        <v>464</v>
      </c>
    </row>
    <row r="465" spans="1:1" x14ac:dyDescent="0.2">
      <c r="A465">
        <v>465</v>
      </c>
    </row>
    <row r="466" spans="1:1" x14ac:dyDescent="0.2">
      <c r="A466">
        <v>466</v>
      </c>
    </row>
    <row r="467" spans="1:1" x14ac:dyDescent="0.2">
      <c r="A467">
        <v>467</v>
      </c>
    </row>
    <row r="468" spans="1:1" x14ac:dyDescent="0.2">
      <c r="A468">
        <v>468</v>
      </c>
    </row>
    <row r="469" spans="1:1" x14ac:dyDescent="0.2">
      <c r="A469">
        <v>469</v>
      </c>
    </row>
    <row r="470" spans="1:1" x14ac:dyDescent="0.2">
      <c r="A470">
        <v>470</v>
      </c>
    </row>
    <row r="471" spans="1:1" x14ac:dyDescent="0.2">
      <c r="A471">
        <v>471</v>
      </c>
    </row>
    <row r="472" spans="1:1" x14ac:dyDescent="0.2">
      <c r="A472">
        <v>472</v>
      </c>
    </row>
    <row r="473" spans="1:1" x14ac:dyDescent="0.2">
      <c r="A473">
        <v>473</v>
      </c>
    </row>
    <row r="474" spans="1:1" x14ac:dyDescent="0.2">
      <c r="A474">
        <v>474</v>
      </c>
    </row>
    <row r="475" spans="1:1" x14ac:dyDescent="0.2">
      <c r="A475">
        <v>475</v>
      </c>
    </row>
    <row r="476" spans="1:1" x14ac:dyDescent="0.2">
      <c r="A476">
        <v>476</v>
      </c>
    </row>
    <row r="477" spans="1:1" x14ac:dyDescent="0.2">
      <c r="A477">
        <v>477</v>
      </c>
    </row>
    <row r="478" spans="1:1" x14ac:dyDescent="0.2">
      <c r="A478">
        <v>478</v>
      </c>
    </row>
    <row r="479" spans="1:1" x14ac:dyDescent="0.2">
      <c r="A479">
        <v>479</v>
      </c>
    </row>
    <row r="480" spans="1:1" x14ac:dyDescent="0.2">
      <c r="A480">
        <v>480</v>
      </c>
    </row>
    <row r="481" spans="1:1" x14ac:dyDescent="0.2">
      <c r="A481">
        <v>481</v>
      </c>
    </row>
    <row r="482" spans="1:1" x14ac:dyDescent="0.2">
      <c r="A482">
        <v>482</v>
      </c>
    </row>
    <row r="483" spans="1:1" x14ac:dyDescent="0.2">
      <c r="A483">
        <v>483</v>
      </c>
    </row>
    <row r="484" spans="1:1" x14ac:dyDescent="0.2">
      <c r="A484">
        <v>484</v>
      </c>
    </row>
    <row r="485" spans="1:1" x14ac:dyDescent="0.2">
      <c r="A485">
        <v>485</v>
      </c>
    </row>
    <row r="486" spans="1:1" x14ac:dyDescent="0.2">
      <c r="A486">
        <v>486</v>
      </c>
    </row>
    <row r="487" spans="1:1" x14ac:dyDescent="0.2">
      <c r="A487">
        <v>487</v>
      </c>
    </row>
    <row r="488" spans="1:1" x14ac:dyDescent="0.2">
      <c r="A488">
        <v>488</v>
      </c>
    </row>
    <row r="489" spans="1:1" x14ac:dyDescent="0.2">
      <c r="A489">
        <v>489</v>
      </c>
    </row>
    <row r="490" spans="1:1" x14ac:dyDescent="0.2">
      <c r="A490">
        <v>490</v>
      </c>
    </row>
    <row r="491" spans="1:1" x14ac:dyDescent="0.2">
      <c r="A491">
        <v>491</v>
      </c>
    </row>
    <row r="492" spans="1:1" x14ac:dyDescent="0.2">
      <c r="A492">
        <v>492</v>
      </c>
    </row>
    <row r="493" spans="1:1" x14ac:dyDescent="0.2">
      <c r="A493">
        <v>493</v>
      </c>
    </row>
    <row r="494" spans="1:1" x14ac:dyDescent="0.2">
      <c r="A494">
        <v>494</v>
      </c>
    </row>
    <row r="495" spans="1:1" x14ac:dyDescent="0.2">
      <c r="A495">
        <v>495</v>
      </c>
    </row>
    <row r="496" spans="1:1" x14ac:dyDescent="0.2">
      <c r="A496">
        <v>496</v>
      </c>
    </row>
    <row r="497" spans="1:1" x14ac:dyDescent="0.2">
      <c r="A497">
        <v>497</v>
      </c>
    </row>
    <row r="498" spans="1:1" x14ac:dyDescent="0.2">
      <c r="A498">
        <v>498</v>
      </c>
    </row>
    <row r="499" spans="1:1" x14ac:dyDescent="0.2">
      <c r="A499">
        <v>499</v>
      </c>
    </row>
    <row r="500" spans="1:1" x14ac:dyDescent="0.2">
      <c r="A500">
        <v>500</v>
      </c>
    </row>
    <row r="501" spans="1:1" x14ac:dyDescent="0.2">
      <c r="A501">
        <v>501</v>
      </c>
    </row>
    <row r="502" spans="1:1" x14ac:dyDescent="0.2">
      <c r="A502">
        <v>502</v>
      </c>
    </row>
    <row r="503" spans="1:1" x14ac:dyDescent="0.2">
      <c r="A503">
        <v>503</v>
      </c>
    </row>
    <row r="504" spans="1:1" x14ac:dyDescent="0.2">
      <c r="A504">
        <v>504</v>
      </c>
    </row>
    <row r="505" spans="1:1" x14ac:dyDescent="0.2">
      <c r="A505">
        <v>505</v>
      </c>
    </row>
    <row r="506" spans="1:1" x14ac:dyDescent="0.2">
      <c r="A506">
        <v>506</v>
      </c>
    </row>
    <row r="507" spans="1:1" x14ac:dyDescent="0.2">
      <c r="A507">
        <v>507</v>
      </c>
    </row>
    <row r="508" spans="1:1" x14ac:dyDescent="0.2">
      <c r="A508">
        <v>508</v>
      </c>
    </row>
    <row r="509" spans="1:1" x14ac:dyDescent="0.2">
      <c r="A509">
        <v>509</v>
      </c>
    </row>
    <row r="510" spans="1:1" x14ac:dyDescent="0.2">
      <c r="A510">
        <v>510</v>
      </c>
    </row>
    <row r="511" spans="1:1" x14ac:dyDescent="0.2">
      <c r="A511">
        <v>511</v>
      </c>
    </row>
    <row r="512" spans="1:1" x14ac:dyDescent="0.2">
      <c r="A512">
        <v>512</v>
      </c>
    </row>
    <row r="513" spans="1:1" x14ac:dyDescent="0.2">
      <c r="A513">
        <v>513</v>
      </c>
    </row>
    <row r="514" spans="1:1" x14ac:dyDescent="0.2">
      <c r="A514">
        <v>514</v>
      </c>
    </row>
    <row r="515" spans="1:1" x14ac:dyDescent="0.2">
      <c r="A515">
        <v>515</v>
      </c>
    </row>
    <row r="516" spans="1:1" x14ac:dyDescent="0.2">
      <c r="A516">
        <v>516</v>
      </c>
    </row>
    <row r="517" spans="1:1" x14ac:dyDescent="0.2">
      <c r="A517">
        <v>517</v>
      </c>
    </row>
    <row r="518" spans="1:1" x14ac:dyDescent="0.2">
      <c r="A518">
        <v>518</v>
      </c>
    </row>
    <row r="519" spans="1:1" x14ac:dyDescent="0.2">
      <c r="A519">
        <v>519</v>
      </c>
    </row>
    <row r="520" spans="1:1" x14ac:dyDescent="0.2">
      <c r="A520">
        <v>520</v>
      </c>
    </row>
    <row r="521" spans="1:1" x14ac:dyDescent="0.2">
      <c r="A521">
        <v>521</v>
      </c>
    </row>
    <row r="522" spans="1:1" x14ac:dyDescent="0.2">
      <c r="A522">
        <v>522</v>
      </c>
    </row>
    <row r="523" spans="1:1" x14ac:dyDescent="0.2">
      <c r="A523">
        <v>523</v>
      </c>
    </row>
    <row r="524" spans="1:1" x14ac:dyDescent="0.2">
      <c r="A524">
        <v>524</v>
      </c>
    </row>
    <row r="525" spans="1:1" x14ac:dyDescent="0.2">
      <c r="A525">
        <v>525</v>
      </c>
    </row>
    <row r="526" spans="1:1" x14ac:dyDescent="0.2">
      <c r="A526">
        <v>526</v>
      </c>
    </row>
    <row r="527" spans="1:1" x14ac:dyDescent="0.2">
      <c r="A527">
        <v>527</v>
      </c>
    </row>
    <row r="528" spans="1:1" x14ac:dyDescent="0.2">
      <c r="A528">
        <v>528</v>
      </c>
    </row>
    <row r="529" spans="1:1" x14ac:dyDescent="0.2">
      <c r="A529">
        <v>529</v>
      </c>
    </row>
    <row r="530" spans="1:1" x14ac:dyDescent="0.2">
      <c r="A530">
        <v>530</v>
      </c>
    </row>
    <row r="531" spans="1:1" x14ac:dyDescent="0.2">
      <c r="A531">
        <v>531</v>
      </c>
    </row>
    <row r="532" spans="1:1" x14ac:dyDescent="0.2">
      <c r="A532">
        <v>532</v>
      </c>
    </row>
    <row r="533" spans="1:1" x14ac:dyDescent="0.2">
      <c r="A533">
        <v>533</v>
      </c>
    </row>
    <row r="534" spans="1:1" x14ac:dyDescent="0.2">
      <c r="A534">
        <v>534</v>
      </c>
    </row>
    <row r="535" spans="1:1" x14ac:dyDescent="0.2">
      <c r="A535">
        <v>535</v>
      </c>
    </row>
    <row r="536" spans="1:1" x14ac:dyDescent="0.2">
      <c r="A536">
        <v>536</v>
      </c>
    </row>
    <row r="537" spans="1:1" x14ac:dyDescent="0.2">
      <c r="A537">
        <v>537</v>
      </c>
    </row>
    <row r="538" spans="1:1" x14ac:dyDescent="0.2">
      <c r="A538">
        <v>538</v>
      </c>
    </row>
    <row r="539" spans="1:1" x14ac:dyDescent="0.2">
      <c r="A539">
        <v>539</v>
      </c>
    </row>
    <row r="540" spans="1:1" x14ac:dyDescent="0.2">
      <c r="A540">
        <v>540</v>
      </c>
    </row>
    <row r="541" spans="1:1" x14ac:dyDescent="0.2">
      <c r="A541">
        <v>541</v>
      </c>
    </row>
    <row r="542" spans="1:1" x14ac:dyDescent="0.2">
      <c r="A542">
        <v>542</v>
      </c>
    </row>
    <row r="543" spans="1:1" x14ac:dyDescent="0.2">
      <c r="A543">
        <v>543</v>
      </c>
    </row>
    <row r="544" spans="1:1" x14ac:dyDescent="0.2">
      <c r="A544">
        <v>544</v>
      </c>
    </row>
    <row r="545" spans="1:1" x14ac:dyDescent="0.2">
      <c r="A545">
        <v>545</v>
      </c>
    </row>
    <row r="546" spans="1:1" x14ac:dyDescent="0.2">
      <c r="A546">
        <v>546</v>
      </c>
    </row>
    <row r="547" spans="1:1" x14ac:dyDescent="0.2">
      <c r="A547">
        <v>547</v>
      </c>
    </row>
    <row r="548" spans="1:1" x14ac:dyDescent="0.2">
      <c r="A548">
        <v>548</v>
      </c>
    </row>
    <row r="549" spans="1:1" x14ac:dyDescent="0.2">
      <c r="A549">
        <v>549</v>
      </c>
    </row>
    <row r="550" spans="1:1" x14ac:dyDescent="0.2">
      <c r="A550">
        <v>550</v>
      </c>
    </row>
    <row r="551" spans="1:1" x14ac:dyDescent="0.2">
      <c r="A551">
        <v>551</v>
      </c>
    </row>
    <row r="552" spans="1:1" x14ac:dyDescent="0.2">
      <c r="A552">
        <v>552</v>
      </c>
    </row>
    <row r="553" spans="1:1" x14ac:dyDescent="0.2">
      <c r="A553">
        <v>553</v>
      </c>
    </row>
    <row r="554" spans="1:1" x14ac:dyDescent="0.2">
      <c r="A554">
        <v>554</v>
      </c>
    </row>
    <row r="555" spans="1:1" x14ac:dyDescent="0.2">
      <c r="A555">
        <v>555</v>
      </c>
    </row>
    <row r="556" spans="1:1" x14ac:dyDescent="0.2">
      <c r="A556">
        <v>556</v>
      </c>
    </row>
    <row r="557" spans="1:1" x14ac:dyDescent="0.2">
      <c r="A557">
        <v>557</v>
      </c>
    </row>
    <row r="558" spans="1:1" x14ac:dyDescent="0.2">
      <c r="A558">
        <v>558</v>
      </c>
    </row>
    <row r="559" spans="1:1" x14ac:dyDescent="0.2">
      <c r="A559">
        <v>559</v>
      </c>
    </row>
    <row r="560" spans="1:1" x14ac:dyDescent="0.2">
      <c r="A560">
        <v>560</v>
      </c>
    </row>
    <row r="561" spans="1:1" x14ac:dyDescent="0.2">
      <c r="A561">
        <v>561</v>
      </c>
    </row>
    <row r="562" spans="1:1" x14ac:dyDescent="0.2">
      <c r="A562">
        <v>562</v>
      </c>
    </row>
    <row r="563" spans="1:1" x14ac:dyDescent="0.2">
      <c r="A563">
        <v>563</v>
      </c>
    </row>
    <row r="564" spans="1:1" x14ac:dyDescent="0.2">
      <c r="A564">
        <v>564</v>
      </c>
    </row>
    <row r="565" spans="1:1" x14ac:dyDescent="0.2">
      <c r="A565">
        <v>565</v>
      </c>
    </row>
    <row r="566" spans="1:1" x14ac:dyDescent="0.2">
      <c r="A566">
        <v>566</v>
      </c>
    </row>
    <row r="567" spans="1:1" x14ac:dyDescent="0.2">
      <c r="A567">
        <v>567</v>
      </c>
    </row>
    <row r="568" spans="1:1" x14ac:dyDescent="0.2">
      <c r="A568">
        <v>568</v>
      </c>
    </row>
    <row r="569" spans="1:1" x14ac:dyDescent="0.2">
      <c r="A569">
        <v>569</v>
      </c>
    </row>
    <row r="570" spans="1:1" x14ac:dyDescent="0.2">
      <c r="A570">
        <v>570</v>
      </c>
    </row>
    <row r="571" spans="1:1" x14ac:dyDescent="0.2">
      <c r="A571">
        <v>571</v>
      </c>
    </row>
    <row r="572" spans="1:1" x14ac:dyDescent="0.2">
      <c r="A572">
        <v>572</v>
      </c>
    </row>
    <row r="573" spans="1:1" x14ac:dyDescent="0.2">
      <c r="A573">
        <v>573</v>
      </c>
    </row>
    <row r="574" spans="1:1" x14ac:dyDescent="0.2">
      <c r="A574">
        <v>574</v>
      </c>
    </row>
    <row r="575" spans="1:1" x14ac:dyDescent="0.2">
      <c r="A575">
        <v>575</v>
      </c>
    </row>
    <row r="576" spans="1:1" x14ac:dyDescent="0.2">
      <c r="A576">
        <v>576</v>
      </c>
    </row>
    <row r="577" spans="1:1" x14ac:dyDescent="0.2">
      <c r="A577">
        <v>577</v>
      </c>
    </row>
    <row r="578" spans="1:1" x14ac:dyDescent="0.2">
      <c r="A578">
        <v>578</v>
      </c>
    </row>
    <row r="579" spans="1:1" x14ac:dyDescent="0.2">
      <c r="A579">
        <v>579</v>
      </c>
    </row>
    <row r="580" spans="1:1" x14ac:dyDescent="0.2">
      <c r="A580">
        <v>580</v>
      </c>
    </row>
    <row r="581" spans="1:1" x14ac:dyDescent="0.2">
      <c r="A581">
        <v>581</v>
      </c>
    </row>
    <row r="582" spans="1:1" x14ac:dyDescent="0.2">
      <c r="A582">
        <v>582</v>
      </c>
    </row>
    <row r="583" spans="1:1" x14ac:dyDescent="0.2">
      <c r="A583">
        <v>583</v>
      </c>
    </row>
    <row r="584" spans="1:1" x14ac:dyDescent="0.2">
      <c r="A584">
        <v>584</v>
      </c>
    </row>
    <row r="585" spans="1:1" x14ac:dyDescent="0.2">
      <c r="A585">
        <v>585</v>
      </c>
    </row>
    <row r="586" spans="1:1" x14ac:dyDescent="0.2">
      <c r="A586">
        <v>586</v>
      </c>
    </row>
    <row r="587" spans="1:1" x14ac:dyDescent="0.2">
      <c r="A587">
        <v>587</v>
      </c>
    </row>
    <row r="588" spans="1:1" x14ac:dyDescent="0.2">
      <c r="A588">
        <v>588</v>
      </c>
    </row>
    <row r="589" spans="1:1" x14ac:dyDescent="0.2">
      <c r="A589">
        <v>589</v>
      </c>
    </row>
    <row r="590" spans="1:1" x14ac:dyDescent="0.2">
      <c r="A590">
        <v>590</v>
      </c>
    </row>
    <row r="591" spans="1:1" x14ac:dyDescent="0.2">
      <c r="A591">
        <v>591</v>
      </c>
    </row>
    <row r="592" spans="1:1" x14ac:dyDescent="0.2">
      <c r="A592">
        <v>592</v>
      </c>
    </row>
    <row r="593" spans="1:1" x14ac:dyDescent="0.2">
      <c r="A593">
        <v>593</v>
      </c>
    </row>
    <row r="594" spans="1:1" x14ac:dyDescent="0.2">
      <c r="A594">
        <v>594</v>
      </c>
    </row>
    <row r="595" spans="1:1" x14ac:dyDescent="0.2">
      <c r="A595">
        <v>595</v>
      </c>
    </row>
    <row r="596" spans="1:1" x14ac:dyDescent="0.2">
      <c r="A596">
        <v>596</v>
      </c>
    </row>
    <row r="597" spans="1:1" x14ac:dyDescent="0.2">
      <c r="A597">
        <v>597</v>
      </c>
    </row>
    <row r="598" spans="1:1" x14ac:dyDescent="0.2">
      <c r="A598">
        <v>598</v>
      </c>
    </row>
    <row r="599" spans="1:1" x14ac:dyDescent="0.2">
      <c r="A599">
        <v>599</v>
      </c>
    </row>
    <row r="600" spans="1:1" x14ac:dyDescent="0.2">
      <c r="A600">
        <v>600</v>
      </c>
    </row>
    <row r="601" spans="1:1" x14ac:dyDescent="0.2">
      <c r="A601">
        <v>601</v>
      </c>
    </row>
    <row r="602" spans="1:1" x14ac:dyDescent="0.2">
      <c r="A602">
        <v>602</v>
      </c>
    </row>
    <row r="603" spans="1:1" x14ac:dyDescent="0.2">
      <c r="A603">
        <v>603</v>
      </c>
    </row>
    <row r="604" spans="1:1" x14ac:dyDescent="0.2">
      <c r="A604">
        <v>604</v>
      </c>
    </row>
    <row r="605" spans="1:1" x14ac:dyDescent="0.2">
      <c r="A605">
        <v>605</v>
      </c>
    </row>
    <row r="606" spans="1:1" x14ac:dyDescent="0.2">
      <c r="A606">
        <v>606</v>
      </c>
    </row>
    <row r="607" spans="1:1" x14ac:dyDescent="0.2">
      <c r="A607">
        <v>607</v>
      </c>
    </row>
    <row r="608" spans="1:1" x14ac:dyDescent="0.2">
      <c r="A608">
        <v>608</v>
      </c>
    </row>
    <row r="609" spans="1:1" x14ac:dyDescent="0.2">
      <c r="A609">
        <v>609</v>
      </c>
    </row>
    <row r="610" spans="1:1" x14ac:dyDescent="0.2">
      <c r="A610">
        <v>610</v>
      </c>
    </row>
    <row r="611" spans="1:1" x14ac:dyDescent="0.2">
      <c r="A611">
        <v>611</v>
      </c>
    </row>
    <row r="612" spans="1:1" x14ac:dyDescent="0.2">
      <c r="A612">
        <v>612</v>
      </c>
    </row>
    <row r="613" spans="1:1" x14ac:dyDescent="0.2">
      <c r="A613">
        <v>613</v>
      </c>
    </row>
    <row r="614" spans="1:1" x14ac:dyDescent="0.2">
      <c r="A614">
        <v>614</v>
      </c>
    </row>
    <row r="615" spans="1:1" x14ac:dyDescent="0.2">
      <c r="A615">
        <v>615</v>
      </c>
    </row>
    <row r="616" spans="1:1" x14ac:dyDescent="0.2">
      <c r="A616">
        <v>616</v>
      </c>
    </row>
    <row r="617" spans="1:1" x14ac:dyDescent="0.2">
      <c r="A617">
        <v>617</v>
      </c>
    </row>
    <row r="618" spans="1:1" x14ac:dyDescent="0.2">
      <c r="A618">
        <v>618</v>
      </c>
    </row>
    <row r="619" spans="1:1" x14ac:dyDescent="0.2">
      <c r="A619">
        <v>619</v>
      </c>
    </row>
    <row r="620" spans="1:1" x14ac:dyDescent="0.2">
      <c r="A620">
        <v>620</v>
      </c>
    </row>
    <row r="621" spans="1:1" x14ac:dyDescent="0.2">
      <c r="A621">
        <v>621</v>
      </c>
    </row>
    <row r="622" spans="1:1" x14ac:dyDescent="0.2">
      <c r="A622">
        <v>622</v>
      </c>
    </row>
    <row r="623" spans="1:1" x14ac:dyDescent="0.2">
      <c r="A623">
        <v>623</v>
      </c>
    </row>
    <row r="624" spans="1:1" x14ac:dyDescent="0.2">
      <c r="A624">
        <v>624</v>
      </c>
    </row>
    <row r="625" spans="1:1" x14ac:dyDescent="0.2">
      <c r="A625">
        <v>625</v>
      </c>
    </row>
    <row r="626" spans="1:1" x14ac:dyDescent="0.2">
      <c r="A626">
        <v>626</v>
      </c>
    </row>
    <row r="627" spans="1:1" x14ac:dyDescent="0.2">
      <c r="A627">
        <v>627</v>
      </c>
    </row>
    <row r="628" spans="1:1" x14ac:dyDescent="0.2">
      <c r="A628">
        <v>628</v>
      </c>
    </row>
    <row r="629" spans="1:1" x14ac:dyDescent="0.2">
      <c r="A629">
        <v>629</v>
      </c>
    </row>
    <row r="630" spans="1:1" x14ac:dyDescent="0.2">
      <c r="A630">
        <v>630</v>
      </c>
    </row>
    <row r="631" spans="1:1" x14ac:dyDescent="0.2">
      <c r="A631">
        <v>631</v>
      </c>
    </row>
    <row r="632" spans="1:1" x14ac:dyDescent="0.2">
      <c r="A632">
        <v>632</v>
      </c>
    </row>
    <row r="633" spans="1:1" x14ac:dyDescent="0.2">
      <c r="A633">
        <v>633</v>
      </c>
    </row>
    <row r="634" spans="1:1" x14ac:dyDescent="0.2">
      <c r="A634">
        <v>634</v>
      </c>
    </row>
    <row r="635" spans="1:1" x14ac:dyDescent="0.2">
      <c r="A635">
        <v>635</v>
      </c>
    </row>
    <row r="636" spans="1:1" x14ac:dyDescent="0.2">
      <c r="A636">
        <v>636</v>
      </c>
    </row>
    <row r="637" spans="1:1" x14ac:dyDescent="0.2">
      <c r="A637">
        <v>637</v>
      </c>
    </row>
    <row r="638" spans="1:1" x14ac:dyDescent="0.2">
      <c r="A638">
        <v>638</v>
      </c>
    </row>
    <row r="639" spans="1:1" x14ac:dyDescent="0.2">
      <c r="A639">
        <v>639</v>
      </c>
    </row>
    <row r="640" spans="1:1" x14ac:dyDescent="0.2">
      <c r="A640">
        <v>640</v>
      </c>
    </row>
    <row r="641" spans="1:1" x14ac:dyDescent="0.2">
      <c r="A641">
        <v>641</v>
      </c>
    </row>
    <row r="642" spans="1:1" x14ac:dyDescent="0.2">
      <c r="A642">
        <v>642</v>
      </c>
    </row>
    <row r="643" spans="1:1" x14ac:dyDescent="0.2">
      <c r="A643">
        <v>643</v>
      </c>
    </row>
    <row r="644" spans="1:1" x14ac:dyDescent="0.2">
      <c r="A644">
        <v>644</v>
      </c>
    </row>
    <row r="645" spans="1:1" x14ac:dyDescent="0.2">
      <c r="A645">
        <v>645</v>
      </c>
    </row>
    <row r="646" spans="1:1" x14ac:dyDescent="0.2">
      <c r="A646">
        <v>646</v>
      </c>
    </row>
    <row r="647" spans="1:1" x14ac:dyDescent="0.2">
      <c r="A647">
        <v>647</v>
      </c>
    </row>
    <row r="648" spans="1:1" x14ac:dyDescent="0.2">
      <c r="A648">
        <v>648</v>
      </c>
    </row>
    <row r="649" spans="1:1" x14ac:dyDescent="0.2">
      <c r="A649">
        <v>649</v>
      </c>
    </row>
    <row r="650" spans="1:1" x14ac:dyDescent="0.2">
      <c r="A650">
        <v>650</v>
      </c>
    </row>
    <row r="651" spans="1:1" x14ac:dyDescent="0.2">
      <c r="A651">
        <v>651</v>
      </c>
    </row>
    <row r="652" spans="1:1" x14ac:dyDescent="0.2">
      <c r="A652">
        <v>652</v>
      </c>
    </row>
    <row r="653" spans="1:1" x14ac:dyDescent="0.2">
      <c r="A653">
        <v>653</v>
      </c>
    </row>
    <row r="654" spans="1:1" x14ac:dyDescent="0.2">
      <c r="A654">
        <v>654</v>
      </c>
    </row>
    <row r="655" spans="1:1" x14ac:dyDescent="0.2">
      <c r="A655">
        <v>655</v>
      </c>
    </row>
    <row r="656" spans="1:1" x14ac:dyDescent="0.2">
      <c r="A656">
        <v>656</v>
      </c>
    </row>
    <row r="657" spans="1:1" x14ac:dyDescent="0.2">
      <c r="A657">
        <v>657</v>
      </c>
    </row>
    <row r="658" spans="1:1" x14ac:dyDescent="0.2">
      <c r="A658">
        <v>658</v>
      </c>
    </row>
    <row r="659" spans="1:1" x14ac:dyDescent="0.2">
      <c r="A659">
        <v>659</v>
      </c>
    </row>
    <row r="660" spans="1:1" x14ac:dyDescent="0.2">
      <c r="A660">
        <v>660</v>
      </c>
    </row>
    <row r="661" spans="1:1" x14ac:dyDescent="0.2">
      <c r="A661">
        <v>661</v>
      </c>
    </row>
    <row r="662" spans="1:1" x14ac:dyDescent="0.2">
      <c r="A662">
        <v>662</v>
      </c>
    </row>
    <row r="663" spans="1:1" x14ac:dyDescent="0.2">
      <c r="A663">
        <v>663</v>
      </c>
    </row>
    <row r="664" spans="1:1" x14ac:dyDescent="0.2">
      <c r="A664">
        <v>664</v>
      </c>
    </row>
    <row r="665" spans="1:1" x14ac:dyDescent="0.2">
      <c r="A665">
        <v>665</v>
      </c>
    </row>
    <row r="666" spans="1:1" x14ac:dyDescent="0.2">
      <c r="A666">
        <v>666</v>
      </c>
    </row>
    <row r="667" spans="1:1" x14ac:dyDescent="0.2">
      <c r="A667">
        <v>667</v>
      </c>
    </row>
    <row r="668" spans="1:1" x14ac:dyDescent="0.2">
      <c r="A668">
        <v>668</v>
      </c>
    </row>
    <row r="669" spans="1:1" x14ac:dyDescent="0.2">
      <c r="A669">
        <v>669</v>
      </c>
    </row>
    <row r="670" spans="1:1" x14ac:dyDescent="0.2">
      <c r="A670">
        <v>670</v>
      </c>
    </row>
    <row r="671" spans="1:1" x14ac:dyDescent="0.2">
      <c r="A671">
        <v>671</v>
      </c>
    </row>
    <row r="672" spans="1:1" x14ac:dyDescent="0.2">
      <c r="A672">
        <v>672</v>
      </c>
    </row>
    <row r="673" spans="1:1" x14ac:dyDescent="0.2">
      <c r="A673">
        <v>673</v>
      </c>
    </row>
    <row r="674" spans="1:1" x14ac:dyDescent="0.2">
      <c r="A674">
        <v>674</v>
      </c>
    </row>
    <row r="675" spans="1:1" x14ac:dyDescent="0.2">
      <c r="A675">
        <v>675</v>
      </c>
    </row>
    <row r="676" spans="1:1" x14ac:dyDescent="0.2">
      <c r="A676">
        <v>676</v>
      </c>
    </row>
    <row r="677" spans="1:1" x14ac:dyDescent="0.2">
      <c r="A677">
        <v>677</v>
      </c>
    </row>
    <row r="678" spans="1:1" x14ac:dyDescent="0.2">
      <c r="A678">
        <v>678</v>
      </c>
    </row>
    <row r="679" spans="1:1" x14ac:dyDescent="0.2">
      <c r="A679">
        <v>679</v>
      </c>
    </row>
    <row r="680" spans="1:1" x14ac:dyDescent="0.2">
      <c r="A680">
        <v>680</v>
      </c>
    </row>
    <row r="681" spans="1:1" x14ac:dyDescent="0.2">
      <c r="A681">
        <v>681</v>
      </c>
    </row>
    <row r="682" spans="1:1" x14ac:dyDescent="0.2">
      <c r="A682">
        <v>682</v>
      </c>
    </row>
    <row r="683" spans="1:1" x14ac:dyDescent="0.2">
      <c r="A683">
        <v>683</v>
      </c>
    </row>
    <row r="684" spans="1:1" x14ac:dyDescent="0.2">
      <c r="A684">
        <v>684</v>
      </c>
    </row>
    <row r="685" spans="1:1" x14ac:dyDescent="0.2">
      <c r="A685">
        <v>685</v>
      </c>
    </row>
    <row r="686" spans="1:1" x14ac:dyDescent="0.2">
      <c r="A686">
        <v>686</v>
      </c>
    </row>
    <row r="687" spans="1:1" x14ac:dyDescent="0.2">
      <c r="A687">
        <v>687</v>
      </c>
    </row>
    <row r="688" spans="1:1" x14ac:dyDescent="0.2">
      <c r="A688">
        <v>688</v>
      </c>
    </row>
    <row r="689" spans="1:1" x14ac:dyDescent="0.2">
      <c r="A689">
        <v>689</v>
      </c>
    </row>
    <row r="690" spans="1:1" x14ac:dyDescent="0.2">
      <c r="A690">
        <v>690</v>
      </c>
    </row>
    <row r="691" spans="1:1" x14ac:dyDescent="0.2">
      <c r="A691">
        <v>691</v>
      </c>
    </row>
    <row r="692" spans="1:1" x14ac:dyDescent="0.2">
      <c r="A692">
        <v>692</v>
      </c>
    </row>
    <row r="693" spans="1:1" x14ac:dyDescent="0.2">
      <c r="A693">
        <v>693</v>
      </c>
    </row>
    <row r="694" spans="1:1" x14ac:dyDescent="0.2">
      <c r="A694">
        <v>694</v>
      </c>
    </row>
    <row r="695" spans="1:1" x14ac:dyDescent="0.2">
      <c r="A695">
        <v>695</v>
      </c>
    </row>
    <row r="696" spans="1:1" x14ac:dyDescent="0.2">
      <c r="A696">
        <v>696</v>
      </c>
    </row>
    <row r="697" spans="1:1" x14ac:dyDescent="0.2">
      <c r="A697">
        <v>697</v>
      </c>
    </row>
    <row r="698" spans="1:1" x14ac:dyDescent="0.2">
      <c r="A698">
        <v>698</v>
      </c>
    </row>
    <row r="699" spans="1:1" x14ac:dyDescent="0.2">
      <c r="A699">
        <v>699</v>
      </c>
    </row>
    <row r="700" spans="1:1" x14ac:dyDescent="0.2">
      <c r="A700">
        <v>700</v>
      </c>
    </row>
    <row r="701" spans="1:1" x14ac:dyDescent="0.2">
      <c r="A701">
        <v>701</v>
      </c>
    </row>
    <row r="702" spans="1:1" x14ac:dyDescent="0.2">
      <c r="A702">
        <v>702</v>
      </c>
    </row>
    <row r="703" spans="1:1" x14ac:dyDescent="0.2">
      <c r="A703">
        <v>703</v>
      </c>
    </row>
    <row r="704" spans="1:1" x14ac:dyDescent="0.2">
      <c r="A704">
        <v>704</v>
      </c>
    </row>
    <row r="705" spans="1:1" x14ac:dyDescent="0.2">
      <c r="A705">
        <v>705</v>
      </c>
    </row>
    <row r="706" spans="1:1" x14ac:dyDescent="0.2">
      <c r="A706">
        <v>706</v>
      </c>
    </row>
    <row r="707" spans="1:1" x14ac:dyDescent="0.2">
      <c r="A707">
        <v>707</v>
      </c>
    </row>
    <row r="708" spans="1:1" x14ac:dyDescent="0.2">
      <c r="A708">
        <v>708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29"/>
  <sheetViews>
    <sheetView topLeftCell="A4" workbookViewId="0">
      <selection activeCell="F33" sqref="F33"/>
    </sheetView>
  </sheetViews>
  <sheetFormatPr defaultColWidth="8.85546875" defaultRowHeight="12.75" x14ac:dyDescent="0.2"/>
  <cols>
    <col min="1" max="1" width="40.28515625" bestFit="1" customWidth="1"/>
    <col min="2" max="2" width="19.42578125" bestFit="1" customWidth="1"/>
    <col min="3" max="3" width="14.7109375" customWidth="1"/>
    <col min="4" max="4" width="14.28515625" customWidth="1"/>
    <col min="5" max="5" width="14.7109375" customWidth="1"/>
  </cols>
  <sheetData>
    <row r="1" spans="1:5" x14ac:dyDescent="0.2">
      <c r="A1" s="134" t="s">
        <v>485</v>
      </c>
      <c r="B1" s="134" t="s">
        <v>486</v>
      </c>
      <c r="C1" s="2">
        <v>41289</v>
      </c>
      <c r="D1" s="135" t="s">
        <v>487</v>
      </c>
      <c r="E1" s="136">
        <v>10465.33</v>
      </c>
    </row>
    <row r="2" spans="1:5" x14ac:dyDescent="0.2">
      <c r="A2" s="134" t="s">
        <v>488</v>
      </c>
      <c r="B2" s="134" t="s">
        <v>489</v>
      </c>
      <c r="C2" s="2">
        <v>41297</v>
      </c>
      <c r="D2" s="135" t="s">
        <v>490</v>
      </c>
      <c r="E2" s="136">
        <v>23363.54</v>
      </c>
    </row>
    <row r="3" spans="1:5" x14ac:dyDescent="0.2">
      <c r="A3" s="134" t="s">
        <v>491</v>
      </c>
      <c r="B3" s="134" t="s">
        <v>492</v>
      </c>
      <c r="C3" s="2">
        <v>41297</v>
      </c>
      <c r="D3" s="135" t="s">
        <v>490</v>
      </c>
      <c r="E3" s="136">
        <v>200</v>
      </c>
    </row>
    <row r="4" spans="1:5" x14ac:dyDescent="0.2">
      <c r="A4" s="134" t="s">
        <v>493</v>
      </c>
      <c r="B4" s="134">
        <v>17</v>
      </c>
      <c r="C4" s="2">
        <v>41297</v>
      </c>
      <c r="D4" s="135" t="s">
        <v>490</v>
      </c>
      <c r="E4" s="136">
        <v>938074.51</v>
      </c>
    </row>
    <row r="5" spans="1:5" x14ac:dyDescent="0.2">
      <c r="A5" s="134" t="s">
        <v>494</v>
      </c>
      <c r="B5" s="134">
        <v>79190</v>
      </c>
      <c r="C5" s="2">
        <v>41302</v>
      </c>
      <c r="D5" s="135" t="s">
        <v>495</v>
      </c>
      <c r="E5" s="136">
        <v>8072.18</v>
      </c>
    </row>
    <row r="6" spans="1:5" x14ac:dyDescent="0.2">
      <c r="A6" s="134" t="s">
        <v>485</v>
      </c>
      <c r="B6" s="134" t="s">
        <v>496</v>
      </c>
      <c r="C6" s="2">
        <v>41320</v>
      </c>
      <c r="D6" s="135" t="s">
        <v>497</v>
      </c>
      <c r="E6" s="136">
        <v>2833</v>
      </c>
    </row>
    <row r="7" spans="1:5" x14ac:dyDescent="0.2">
      <c r="A7" s="137" t="s">
        <v>485</v>
      </c>
      <c r="B7" s="137" t="s">
        <v>498</v>
      </c>
      <c r="C7" s="2">
        <v>41324</v>
      </c>
      <c r="D7" s="135" t="s">
        <v>499</v>
      </c>
      <c r="E7" s="136">
        <v>5860</v>
      </c>
    </row>
    <row r="8" spans="1:5" x14ac:dyDescent="0.2">
      <c r="A8" s="137" t="s">
        <v>500</v>
      </c>
      <c r="B8" s="137" t="s">
        <v>501</v>
      </c>
      <c r="C8" s="2">
        <v>41324</v>
      </c>
      <c r="D8" s="135" t="s">
        <v>499</v>
      </c>
      <c r="E8" s="136">
        <v>4689.71</v>
      </c>
    </row>
    <row r="9" spans="1:5" x14ac:dyDescent="0.2">
      <c r="A9" s="134" t="s">
        <v>502</v>
      </c>
      <c r="B9" s="134" t="s">
        <v>503</v>
      </c>
      <c r="C9" s="2">
        <v>41330</v>
      </c>
      <c r="D9" s="135" t="s">
        <v>504</v>
      </c>
      <c r="E9" s="136">
        <v>-87038.1</v>
      </c>
    </row>
    <row r="10" spans="1:5" x14ac:dyDescent="0.2">
      <c r="A10" s="134" t="s">
        <v>505</v>
      </c>
      <c r="B10" s="134" t="s">
        <v>506</v>
      </c>
      <c r="C10" s="2">
        <v>41330</v>
      </c>
      <c r="D10" s="135" t="s">
        <v>504</v>
      </c>
      <c r="E10" s="136">
        <v>-3.51</v>
      </c>
    </row>
    <row r="11" spans="1:5" x14ac:dyDescent="0.2">
      <c r="A11" s="134" t="s">
        <v>505</v>
      </c>
      <c r="B11" s="134" t="s">
        <v>507</v>
      </c>
      <c r="C11" s="2">
        <v>41330</v>
      </c>
      <c r="D11" s="135" t="s">
        <v>504</v>
      </c>
      <c r="E11" s="136">
        <v>-1.17</v>
      </c>
    </row>
    <row r="12" spans="1:5" x14ac:dyDescent="0.2">
      <c r="A12" s="134" t="s">
        <v>500</v>
      </c>
      <c r="B12" s="134" t="s">
        <v>508</v>
      </c>
      <c r="C12" s="2">
        <v>41330</v>
      </c>
      <c r="D12" s="135" t="s">
        <v>504</v>
      </c>
      <c r="E12" s="136">
        <v>-2890.85</v>
      </c>
    </row>
    <row r="13" spans="1:5" x14ac:dyDescent="0.2">
      <c r="A13" s="134" t="s">
        <v>505</v>
      </c>
      <c r="B13" s="134" t="s">
        <v>509</v>
      </c>
      <c r="C13" s="2">
        <v>41330</v>
      </c>
      <c r="D13" s="135" t="s">
        <v>504</v>
      </c>
      <c r="E13" s="136">
        <v>-378.38</v>
      </c>
    </row>
    <row r="14" spans="1:5" x14ac:dyDescent="0.2">
      <c r="A14" s="134" t="s">
        <v>505</v>
      </c>
      <c r="B14" s="134" t="s">
        <v>510</v>
      </c>
      <c r="C14" s="2">
        <v>41330</v>
      </c>
      <c r="D14" s="135" t="s">
        <v>504</v>
      </c>
      <c r="E14" s="136">
        <v>-30</v>
      </c>
    </row>
    <row r="15" spans="1:5" x14ac:dyDescent="0.2">
      <c r="A15" s="137" t="s">
        <v>485</v>
      </c>
      <c r="B15" s="137" t="s">
        <v>511</v>
      </c>
      <c r="C15" s="2">
        <v>41331</v>
      </c>
      <c r="D15" s="135" t="s">
        <v>512</v>
      </c>
      <c r="E15" s="136">
        <v>17021.32</v>
      </c>
    </row>
    <row r="16" spans="1:5" x14ac:dyDescent="0.2">
      <c r="A16" s="137" t="s">
        <v>485</v>
      </c>
      <c r="B16" s="137" t="s">
        <v>513</v>
      </c>
      <c r="C16" s="2">
        <v>41331</v>
      </c>
      <c r="D16" s="135" t="s">
        <v>512</v>
      </c>
      <c r="E16" s="136">
        <v>9770.09</v>
      </c>
    </row>
    <row r="17" spans="1:5" x14ac:dyDescent="0.2">
      <c r="A17" s="134" t="s">
        <v>514</v>
      </c>
      <c r="B17" s="134" t="s">
        <v>515</v>
      </c>
      <c r="C17" s="2">
        <v>41331</v>
      </c>
      <c r="D17" s="135" t="s">
        <v>512</v>
      </c>
      <c r="E17" s="136">
        <v>375</v>
      </c>
    </row>
    <row r="18" spans="1:5" x14ac:dyDescent="0.2">
      <c r="A18" s="134" t="s">
        <v>493</v>
      </c>
      <c r="B18" s="134">
        <v>18</v>
      </c>
      <c r="C18" s="2">
        <v>41331</v>
      </c>
      <c r="D18" s="135" t="s">
        <v>512</v>
      </c>
      <c r="E18" s="136">
        <v>688511.7</v>
      </c>
    </row>
    <row r="19" spans="1:5" x14ac:dyDescent="0.2">
      <c r="A19" s="137" t="s">
        <v>500</v>
      </c>
      <c r="B19" s="137" t="s">
        <v>516</v>
      </c>
      <c r="C19" s="2">
        <v>41332</v>
      </c>
      <c r="D19" s="135" t="s">
        <v>512</v>
      </c>
      <c r="E19" s="136">
        <v>24204.6</v>
      </c>
    </row>
    <row r="20" spans="1:5" x14ac:dyDescent="0.2">
      <c r="A20" s="137" t="s">
        <v>500</v>
      </c>
      <c r="B20" s="137" t="s">
        <v>517</v>
      </c>
      <c r="C20" s="2">
        <v>41332</v>
      </c>
      <c r="D20" s="135" t="s">
        <v>512</v>
      </c>
      <c r="E20" s="136">
        <v>24071.599999999999</v>
      </c>
    </row>
    <row r="21" spans="1:5" x14ac:dyDescent="0.2">
      <c r="A21" s="137" t="s">
        <v>488</v>
      </c>
      <c r="B21" s="137" t="s">
        <v>518</v>
      </c>
      <c r="C21" s="2">
        <v>41332</v>
      </c>
      <c r="D21" s="135" t="s">
        <v>512</v>
      </c>
      <c r="E21" s="136">
        <v>65412.54</v>
      </c>
    </row>
    <row r="22" spans="1:5" x14ac:dyDescent="0.2">
      <c r="A22" s="134" t="s">
        <v>493</v>
      </c>
      <c r="B22" s="134">
        <v>19</v>
      </c>
      <c r="C22" s="2">
        <v>41332</v>
      </c>
      <c r="D22" s="135" t="s">
        <v>512</v>
      </c>
      <c r="E22" s="136">
        <v>429707.79</v>
      </c>
    </row>
    <row r="24" spans="1:5" ht="15.75" x14ac:dyDescent="0.25">
      <c r="B24" s="7" t="s">
        <v>519</v>
      </c>
    </row>
    <row r="25" spans="1:5" ht="15.75" x14ac:dyDescent="0.25">
      <c r="B25" s="7" t="s">
        <v>520</v>
      </c>
    </row>
    <row r="26" spans="1:5" ht="15.75" x14ac:dyDescent="0.25">
      <c r="B26" s="7"/>
    </row>
    <row r="27" spans="1:5" ht="15.75" x14ac:dyDescent="0.25">
      <c r="B27" s="7" t="s">
        <v>521</v>
      </c>
    </row>
    <row r="28" spans="1:5" ht="15.75" x14ac:dyDescent="0.25">
      <c r="B28" s="7" t="s">
        <v>522</v>
      </c>
    </row>
    <row r="29" spans="1:5" ht="15.75" x14ac:dyDescent="0.25">
      <c r="B29" s="7" t="s">
        <v>523</v>
      </c>
    </row>
  </sheetData>
  <phoneticPr fontId="0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329"/>
  <sheetViews>
    <sheetView workbookViewId="0">
      <selection activeCell="B22" sqref="B22"/>
    </sheetView>
  </sheetViews>
  <sheetFormatPr defaultColWidth="8.85546875" defaultRowHeight="12.75" x14ac:dyDescent="0.2"/>
  <cols>
    <col min="1" max="1" width="23" bestFit="1" customWidth="1"/>
    <col min="2" max="2" width="16" bestFit="1" customWidth="1"/>
  </cols>
  <sheetData>
    <row r="1" spans="1:2" x14ac:dyDescent="0.2">
      <c r="A1" s="3"/>
      <c r="B1" s="1">
        <v>909377972.50999999</v>
      </c>
    </row>
    <row r="2" spans="1:2" x14ac:dyDescent="0.2">
      <c r="A2" s="138" t="s">
        <v>524</v>
      </c>
      <c r="B2" s="1">
        <f>B3-B1</f>
        <v>9.6399998664855957</v>
      </c>
    </row>
    <row r="3" spans="1:2" x14ac:dyDescent="0.2">
      <c r="A3" s="3"/>
      <c r="B3" s="139">
        <v>909377982.14999986</v>
      </c>
    </row>
    <row r="4" spans="1:2" x14ac:dyDescent="0.2">
      <c r="A4" s="138" t="s">
        <v>525</v>
      </c>
      <c r="B4" s="5">
        <f>B5-B3</f>
        <v>143198.85000002384</v>
      </c>
    </row>
    <row r="5" spans="1:2" x14ac:dyDescent="0.2">
      <c r="A5" s="138"/>
      <c r="B5" s="5">
        <v>909521180.99999988</v>
      </c>
    </row>
    <row r="6" spans="1:2" x14ac:dyDescent="0.2">
      <c r="A6" s="138" t="s">
        <v>526</v>
      </c>
      <c r="B6" s="5">
        <f>B7-B5</f>
        <v>-63.409999966621399</v>
      </c>
    </row>
    <row r="7" spans="1:2" x14ac:dyDescent="0.2">
      <c r="A7" s="4"/>
      <c r="B7" s="5">
        <v>909521117.58999991</v>
      </c>
    </row>
    <row r="8" spans="1:2" x14ac:dyDescent="0.2">
      <c r="A8" s="138" t="s">
        <v>527</v>
      </c>
      <c r="B8" s="5">
        <f>B9-B7</f>
        <v>366.8199999332428</v>
      </c>
    </row>
    <row r="9" spans="1:2" x14ac:dyDescent="0.2">
      <c r="A9" s="4"/>
      <c r="B9" s="5">
        <v>909521484.40999985</v>
      </c>
    </row>
    <row r="10" spans="1:2" x14ac:dyDescent="0.2">
      <c r="A10" s="138" t="s">
        <v>528</v>
      </c>
      <c r="B10" s="5">
        <f>B11-B9</f>
        <v>3614518.4499999285</v>
      </c>
    </row>
    <row r="11" spans="1:2" x14ac:dyDescent="0.2">
      <c r="A11" s="4"/>
      <c r="B11" s="5">
        <v>913136002.85999978</v>
      </c>
    </row>
    <row r="12" spans="1:2" x14ac:dyDescent="0.2">
      <c r="A12" s="138" t="s">
        <v>529</v>
      </c>
      <c r="B12" s="5">
        <f>B13-B11</f>
        <v>6624.7999999523163</v>
      </c>
    </row>
    <row r="13" spans="1:2" x14ac:dyDescent="0.2">
      <c r="A13" s="4"/>
      <c r="B13" s="5">
        <v>913142627.65999973</v>
      </c>
    </row>
    <row r="14" spans="1:2" x14ac:dyDescent="0.2">
      <c r="A14" s="138" t="s">
        <v>530</v>
      </c>
      <c r="B14" s="5">
        <f>B15-B13</f>
        <v>203.8400000333786</v>
      </c>
    </row>
    <row r="15" spans="1:2" x14ac:dyDescent="0.2">
      <c r="A15" s="4"/>
      <c r="B15" s="5">
        <v>913142831.49999976</v>
      </c>
    </row>
    <row r="16" spans="1:2" x14ac:dyDescent="0.2">
      <c r="A16" s="138" t="s">
        <v>531</v>
      </c>
      <c r="B16" s="5">
        <f>B17-B15</f>
        <v>1223.0400000810623</v>
      </c>
    </row>
    <row r="17" spans="1:2" x14ac:dyDescent="0.2">
      <c r="A17" s="4"/>
      <c r="B17" s="5">
        <v>913144054.53999984</v>
      </c>
    </row>
    <row r="18" spans="1:2" x14ac:dyDescent="0.2">
      <c r="A18" s="138" t="s">
        <v>532</v>
      </c>
      <c r="B18" s="5">
        <f>B19-B17</f>
        <v>121479.19999992847</v>
      </c>
    </row>
    <row r="19" spans="1:2" x14ac:dyDescent="0.2">
      <c r="A19" s="4"/>
      <c r="B19" s="5">
        <v>913265533.73999977</v>
      </c>
    </row>
    <row r="20" spans="1:2" x14ac:dyDescent="0.2">
      <c r="A20" s="138" t="s">
        <v>533</v>
      </c>
      <c r="B20" s="5">
        <f>B21-B19</f>
        <v>6013.2799999713898</v>
      </c>
    </row>
    <row r="21" spans="1:2" x14ac:dyDescent="0.2">
      <c r="A21" s="138"/>
      <c r="B21" s="5">
        <v>913271547.01999974</v>
      </c>
    </row>
    <row r="22" spans="1:2" x14ac:dyDescent="0.2">
      <c r="A22" s="138" t="s">
        <v>534</v>
      </c>
      <c r="B22" s="5">
        <f>B23-B21</f>
        <v>8355.5900000333786</v>
      </c>
    </row>
    <row r="23" spans="1:2" x14ac:dyDescent="0.2">
      <c r="A23" s="4"/>
      <c r="B23" s="5">
        <v>913279902.60999978</v>
      </c>
    </row>
    <row r="24" spans="1:2" x14ac:dyDescent="0.2">
      <c r="A24" s="138" t="s">
        <v>535</v>
      </c>
      <c r="B24" s="5">
        <f>B25-B23</f>
        <v>28435.680000066757</v>
      </c>
    </row>
    <row r="25" spans="1:2" x14ac:dyDescent="0.2">
      <c r="A25" s="4"/>
      <c r="B25" s="5">
        <v>913308338.28999984</v>
      </c>
    </row>
    <row r="26" spans="1:2" x14ac:dyDescent="0.2">
      <c r="A26" s="138" t="s">
        <v>536</v>
      </c>
      <c r="B26" s="5">
        <f>B27-B25</f>
        <v>49584.080000162125</v>
      </c>
    </row>
    <row r="27" spans="1:2" x14ac:dyDescent="0.2">
      <c r="A27" s="138"/>
      <c r="B27" s="5">
        <v>913357922.37</v>
      </c>
    </row>
    <row r="28" spans="1:2" x14ac:dyDescent="0.2">
      <c r="A28" s="138" t="s">
        <v>537</v>
      </c>
      <c r="B28" s="5">
        <f>B29-B27</f>
        <v>13614.999999761581</v>
      </c>
    </row>
    <row r="29" spans="1:2" x14ac:dyDescent="0.2">
      <c r="A29" s="138"/>
      <c r="B29" s="5">
        <v>913371537.36999977</v>
      </c>
    </row>
    <row r="30" spans="1:2" x14ac:dyDescent="0.2">
      <c r="A30" s="138" t="s">
        <v>538</v>
      </c>
      <c r="B30" s="5">
        <f>B31-B29</f>
        <v>149607.57000029087</v>
      </c>
    </row>
    <row r="31" spans="1:2" x14ac:dyDescent="0.2">
      <c r="A31" s="4"/>
      <c r="B31" s="5">
        <v>913521144.94000006</v>
      </c>
    </row>
    <row r="32" spans="1:2" x14ac:dyDescent="0.2">
      <c r="A32" s="138" t="s">
        <v>539</v>
      </c>
      <c r="B32" s="5">
        <f>B33-B31</f>
        <v>504270.94999992847</v>
      </c>
    </row>
    <row r="33" spans="1:2" x14ac:dyDescent="0.2">
      <c r="A33" s="138"/>
      <c r="B33" s="5">
        <v>914025415.88999999</v>
      </c>
    </row>
    <row r="34" spans="1:2" x14ac:dyDescent="0.2">
      <c r="A34" s="138" t="s">
        <v>526</v>
      </c>
      <c r="B34" s="5">
        <f>B35-B33</f>
        <v>-1478.0000001192093</v>
      </c>
    </row>
    <row r="35" spans="1:2" x14ac:dyDescent="0.2">
      <c r="A35" s="4"/>
      <c r="B35" s="5">
        <v>914023937.88999987</v>
      </c>
    </row>
    <row r="36" spans="1:2" x14ac:dyDescent="0.2">
      <c r="A36" s="138" t="s">
        <v>540</v>
      </c>
      <c r="B36" s="5">
        <f>B37-B35</f>
        <v>3546382.8799999952</v>
      </c>
    </row>
    <row r="37" spans="1:2" x14ac:dyDescent="0.2">
      <c r="A37" s="4"/>
      <c r="B37" s="5">
        <v>917570320.76999986</v>
      </c>
    </row>
    <row r="38" spans="1:2" x14ac:dyDescent="0.2">
      <c r="A38" s="138" t="s">
        <v>541</v>
      </c>
      <c r="B38" s="5">
        <f>B39-B37</f>
        <v>10</v>
      </c>
    </row>
    <row r="39" spans="1:2" x14ac:dyDescent="0.2">
      <c r="A39" s="4"/>
      <c r="B39" s="5">
        <v>917570330.76999986</v>
      </c>
    </row>
    <row r="40" spans="1:2" x14ac:dyDescent="0.2">
      <c r="A40" s="138" t="s">
        <v>542</v>
      </c>
      <c r="B40" s="5">
        <f>B41-B39</f>
        <v>6034101.9899998903</v>
      </c>
    </row>
    <row r="41" spans="1:2" x14ac:dyDescent="0.2">
      <c r="A41" s="138"/>
      <c r="B41" s="5">
        <v>923604432.75999975</v>
      </c>
    </row>
    <row r="42" spans="1:2" x14ac:dyDescent="0.2">
      <c r="A42" s="138" t="s">
        <v>543</v>
      </c>
      <c r="B42" s="5">
        <f>B43-B41</f>
        <v>268624.5</v>
      </c>
    </row>
    <row r="43" spans="1:2" x14ac:dyDescent="0.2">
      <c r="A43" s="4"/>
      <c r="B43" s="5">
        <v>923873057.25999975</v>
      </c>
    </row>
    <row r="44" spans="1:2" x14ac:dyDescent="0.2">
      <c r="A44" s="138" t="s">
        <v>544</v>
      </c>
      <c r="B44" s="5">
        <f>B45-B43</f>
        <v>164933.01000022888</v>
      </c>
    </row>
    <row r="45" spans="1:2" x14ac:dyDescent="0.2">
      <c r="A45" s="138"/>
      <c r="B45" s="5">
        <v>924037990.26999998</v>
      </c>
    </row>
    <row r="46" spans="1:2" x14ac:dyDescent="0.2">
      <c r="A46" s="138" t="s">
        <v>504</v>
      </c>
      <c r="B46" s="5">
        <f>B47-B45</f>
        <v>-2427</v>
      </c>
    </row>
    <row r="47" spans="1:2" x14ac:dyDescent="0.2">
      <c r="A47" s="138"/>
      <c r="B47" s="5">
        <v>924035563.26999998</v>
      </c>
    </row>
    <row r="48" spans="1:2" x14ac:dyDescent="0.2">
      <c r="A48" s="138" t="s">
        <v>545</v>
      </c>
      <c r="B48" s="5">
        <f>B49-B47</f>
        <v>581255.17999982834</v>
      </c>
    </row>
    <row r="49" spans="1:2" x14ac:dyDescent="0.2">
      <c r="A49" s="138" t="s">
        <v>546</v>
      </c>
      <c r="B49" s="5">
        <v>924616818.44999981</v>
      </c>
    </row>
    <row r="50" spans="1:2" x14ac:dyDescent="0.2">
      <c r="A50" s="138" t="s">
        <v>547</v>
      </c>
      <c r="B50" s="5">
        <f>B51-B49</f>
        <v>791</v>
      </c>
    </row>
    <row r="51" spans="1:2" x14ac:dyDescent="0.2">
      <c r="A51" s="138"/>
      <c r="B51" s="5">
        <v>924617609.44999981</v>
      </c>
    </row>
    <row r="52" spans="1:2" x14ac:dyDescent="0.2">
      <c r="A52" s="138" t="s">
        <v>548</v>
      </c>
      <c r="B52" s="5">
        <f>B53-B51</f>
        <v>7123900.6799999475</v>
      </c>
    </row>
    <row r="53" spans="1:2" x14ac:dyDescent="0.2">
      <c r="A53" s="138"/>
      <c r="B53" s="5">
        <v>931741510.12999976</v>
      </c>
    </row>
    <row r="54" spans="1:2" x14ac:dyDescent="0.2">
      <c r="A54" s="138" t="s">
        <v>549</v>
      </c>
      <c r="B54" s="5">
        <f>B55-B53</f>
        <v>1160126.7600001097</v>
      </c>
    </row>
    <row r="55" spans="1:2" x14ac:dyDescent="0.2">
      <c r="A55" s="138"/>
      <c r="B55" s="5">
        <v>932901636.88999987</v>
      </c>
    </row>
    <row r="56" spans="1:2" x14ac:dyDescent="0.2">
      <c r="A56" s="138" t="s">
        <v>550</v>
      </c>
      <c r="B56" s="5">
        <f>B57-B55</f>
        <v>6106.5</v>
      </c>
    </row>
    <row r="57" spans="1:2" x14ac:dyDescent="0.2">
      <c r="A57" s="138"/>
      <c r="B57" s="5">
        <v>932907743.38999987</v>
      </c>
    </row>
    <row r="58" spans="1:2" x14ac:dyDescent="0.2">
      <c r="A58" s="140" t="s">
        <v>551</v>
      </c>
      <c r="B58" s="5">
        <f>B59-B57</f>
        <v>-56023.75</v>
      </c>
    </row>
    <row r="59" spans="1:2" x14ac:dyDescent="0.2">
      <c r="A59" s="138"/>
      <c r="B59" s="5">
        <v>932851719.63999987</v>
      </c>
    </row>
    <row r="60" spans="1:2" x14ac:dyDescent="0.2">
      <c r="A60" s="138" t="s">
        <v>552</v>
      </c>
      <c r="B60" s="5">
        <f>B61-B59</f>
        <v>10</v>
      </c>
    </row>
    <row r="61" spans="1:2" x14ac:dyDescent="0.2">
      <c r="A61" s="138"/>
      <c r="B61" s="5">
        <v>932851729.63999987</v>
      </c>
    </row>
    <row r="62" spans="1:2" x14ac:dyDescent="0.2">
      <c r="A62" s="138" t="s">
        <v>553</v>
      </c>
      <c r="B62" s="5">
        <f>B63-B61</f>
        <v>6287.289999961853</v>
      </c>
    </row>
    <row r="63" spans="1:2" x14ac:dyDescent="0.2">
      <c r="A63" s="4"/>
      <c r="B63" s="5">
        <v>932858016.92999983</v>
      </c>
    </row>
    <row r="64" spans="1:2" x14ac:dyDescent="0.2">
      <c r="A64" s="138" t="s">
        <v>554</v>
      </c>
      <c r="B64" s="5">
        <f>B65-B63</f>
        <v>3019.8300000429153</v>
      </c>
    </row>
    <row r="65" spans="1:2" x14ac:dyDescent="0.2">
      <c r="A65" s="4"/>
      <c r="B65" s="5">
        <v>932861036.75999987</v>
      </c>
    </row>
    <row r="66" spans="1:2" x14ac:dyDescent="0.2">
      <c r="A66" s="138" t="s">
        <v>555</v>
      </c>
      <c r="B66" s="5">
        <f>B67-B65</f>
        <v>9240257.3400000334</v>
      </c>
    </row>
    <row r="67" spans="1:2" x14ac:dyDescent="0.2">
      <c r="A67" s="4"/>
      <c r="B67" s="5">
        <v>942101294.0999999</v>
      </c>
    </row>
    <row r="68" spans="1:2" x14ac:dyDescent="0.2">
      <c r="A68" s="138" t="s">
        <v>556</v>
      </c>
      <c r="B68" s="5">
        <f>B69-B67</f>
        <v>3353</v>
      </c>
    </row>
    <row r="69" spans="1:2" x14ac:dyDescent="0.2">
      <c r="A69" s="138"/>
      <c r="B69" s="5">
        <v>942104647.0999999</v>
      </c>
    </row>
    <row r="70" spans="1:2" x14ac:dyDescent="0.2">
      <c r="A70" s="138" t="s">
        <v>557</v>
      </c>
      <c r="B70" s="5">
        <f>B71-B69</f>
        <v>37136</v>
      </c>
    </row>
    <row r="71" spans="1:2" x14ac:dyDescent="0.2">
      <c r="A71" s="138"/>
      <c r="B71" s="5">
        <v>942141783.0999999</v>
      </c>
    </row>
    <row r="72" spans="1:2" x14ac:dyDescent="0.2">
      <c r="A72" s="138" t="s">
        <v>558</v>
      </c>
      <c r="B72" s="5">
        <f>B73-B71</f>
        <v>164.94000005722046</v>
      </c>
    </row>
    <row r="73" spans="1:2" x14ac:dyDescent="0.2">
      <c r="A73" s="138"/>
      <c r="B73" s="5">
        <v>942141948.03999996</v>
      </c>
    </row>
    <row r="74" spans="1:2" x14ac:dyDescent="0.2">
      <c r="A74" s="138" t="s">
        <v>559</v>
      </c>
      <c r="B74" s="5">
        <f>B75-B73</f>
        <v>172.25999999046326</v>
      </c>
    </row>
    <row r="75" spans="1:2" x14ac:dyDescent="0.2">
      <c r="A75" s="138"/>
      <c r="B75" s="5">
        <v>942142120.29999995</v>
      </c>
    </row>
    <row r="76" spans="1:2" x14ac:dyDescent="0.2">
      <c r="A76" s="138" t="s">
        <v>560</v>
      </c>
      <c r="B76" s="5">
        <f>B77-B75</f>
        <v>363580.8900001049</v>
      </c>
    </row>
    <row r="77" spans="1:2" x14ac:dyDescent="0.2">
      <c r="A77" s="138"/>
      <c r="B77" s="5">
        <v>942505701.19000006</v>
      </c>
    </row>
    <row r="78" spans="1:2" x14ac:dyDescent="0.2">
      <c r="A78" s="138" t="s">
        <v>526</v>
      </c>
      <c r="B78" s="5">
        <f>B79-B77</f>
        <v>-30.710000038146973</v>
      </c>
    </row>
    <row r="79" spans="1:2" x14ac:dyDescent="0.2">
      <c r="A79" s="138"/>
      <c r="B79" s="5">
        <v>942505670.48000002</v>
      </c>
    </row>
    <row r="80" spans="1:2" x14ac:dyDescent="0.2">
      <c r="A80" s="138" t="s">
        <v>526</v>
      </c>
      <c r="B80" s="5">
        <f>B81-B79</f>
        <v>-58.859999895095825</v>
      </c>
    </row>
    <row r="81" spans="1:2" x14ac:dyDescent="0.2">
      <c r="A81" s="138"/>
      <c r="B81" s="5">
        <v>942505611.62000012</v>
      </c>
    </row>
    <row r="82" spans="1:2" x14ac:dyDescent="0.2">
      <c r="A82" s="138" t="s">
        <v>561</v>
      </c>
      <c r="B82" s="5">
        <f>B83-B81</f>
        <v>509040.06999993324</v>
      </c>
    </row>
    <row r="83" spans="1:2" x14ac:dyDescent="0.2">
      <c r="A83" s="138"/>
      <c r="B83" s="5">
        <v>943014651.69000006</v>
      </c>
    </row>
    <row r="84" spans="1:2" x14ac:dyDescent="0.2">
      <c r="A84" s="138" t="s">
        <v>562</v>
      </c>
      <c r="B84" s="5">
        <f>B85-B83</f>
        <v>82752.110000133514</v>
      </c>
    </row>
    <row r="85" spans="1:2" x14ac:dyDescent="0.2">
      <c r="A85" s="138"/>
      <c r="B85" s="5">
        <v>943097403.80000019</v>
      </c>
    </row>
    <row r="86" spans="1:2" x14ac:dyDescent="0.2">
      <c r="A86" s="138" t="s">
        <v>563</v>
      </c>
      <c r="B86" s="5">
        <f>B87-B85</f>
        <v>2038.3999998569489</v>
      </c>
    </row>
    <row r="87" spans="1:2" x14ac:dyDescent="0.2">
      <c r="A87" s="138"/>
      <c r="B87" s="5">
        <v>943099442.20000005</v>
      </c>
    </row>
    <row r="88" spans="1:2" x14ac:dyDescent="0.2">
      <c r="A88" s="138" t="s">
        <v>564</v>
      </c>
      <c r="B88" s="5">
        <f>B89-B87</f>
        <v>11313.120000123978</v>
      </c>
    </row>
    <row r="89" spans="1:2" x14ac:dyDescent="0.2">
      <c r="A89" s="138"/>
      <c r="B89" s="5">
        <v>943110755.32000017</v>
      </c>
    </row>
    <row r="90" spans="1:2" x14ac:dyDescent="0.2">
      <c r="A90" s="138" t="s">
        <v>565</v>
      </c>
      <c r="B90" s="5">
        <f>B91-B89</f>
        <v>11313.119999885559</v>
      </c>
    </row>
    <row r="91" spans="1:2" x14ac:dyDescent="0.2">
      <c r="A91" s="138"/>
      <c r="B91" s="5">
        <v>943122068.44000006</v>
      </c>
    </row>
    <row r="92" spans="1:2" x14ac:dyDescent="0.2">
      <c r="A92" s="138" t="s">
        <v>566</v>
      </c>
      <c r="B92" s="5">
        <f>B93-B91</f>
        <v>28741.44000005722</v>
      </c>
    </row>
    <row r="93" spans="1:2" x14ac:dyDescent="0.2">
      <c r="A93" s="138"/>
      <c r="B93" s="5">
        <v>943150809.88000011</v>
      </c>
    </row>
    <row r="94" spans="1:2" x14ac:dyDescent="0.2">
      <c r="A94" s="138" t="s">
        <v>567</v>
      </c>
      <c r="B94" s="5">
        <f>B95-B93</f>
        <v>1834.5599999427795</v>
      </c>
    </row>
    <row r="95" spans="1:2" x14ac:dyDescent="0.2">
      <c r="A95" s="138"/>
      <c r="B95" s="5">
        <v>943152644.44000006</v>
      </c>
    </row>
    <row r="96" spans="1:2" x14ac:dyDescent="0.2">
      <c r="A96" s="138" t="s">
        <v>568</v>
      </c>
      <c r="B96" s="5">
        <f>B97-B95</f>
        <v>50246.55999994278</v>
      </c>
    </row>
    <row r="97" spans="1:2" x14ac:dyDescent="0.2">
      <c r="A97" s="138"/>
      <c r="B97" s="5">
        <v>943202891</v>
      </c>
    </row>
    <row r="98" spans="1:2" x14ac:dyDescent="0.2">
      <c r="A98" s="138" t="s">
        <v>569</v>
      </c>
      <c r="B98" s="5">
        <f>B99-B97</f>
        <v>14921</v>
      </c>
    </row>
    <row r="99" spans="1:2" x14ac:dyDescent="0.2">
      <c r="A99" s="138"/>
      <c r="B99" s="5">
        <v>943217812</v>
      </c>
    </row>
    <row r="100" spans="1:2" x14ac:dyDescent="0.2">
      <c r="A100" s="138" t="s">
        <v>570</v>
      </c>
      <c r="B100" s="5">
        <f>B101-B99</f>
        <v>4274956.1099997759</v>
      </c>
    </row>
    <row r="101" spans="1:2" x14ac:dyDescent="0.2">
      <c r="A101" s="138"/>
      <c r="B101" s="6">
        <v>947492768.10999978</v>
      </c>
    </row>
    <row r="102" spans="1:2" x14ac:dyDescent="0.2">
      <c r="A102" s="138" t="s">
        <v>571</v>
      </c>
      <c r="B102" s="5">
        <f>B103-B101</f>
        <v>4617042.0200001001</v>
      </c>
    </row>
    <row r="103" spans="1:2" x14ac:dyDescent="0.2">
      <c r="A103" s="138"/>
      <c r="B103" s="6">
        <v>952109810.12999988</v>
      </c>
    </row>
    <row r="104" spans="1:2" x14ac:dyDescent="0.2">
      <c r="A104" s="138" t="s">
        <v>572</v>
      </c>
      <c r="B104" s="5">
        <f>B105-B103</f>
        <v>10</v>
      </c>
    </row>
    <row r="105" spans="1:2" x14ac:dyDescent="0.2">
      <c r="A105" s="138"/>
      <c r="B105" s="5">
        <v>952109820.12999988</v>
      </c>
    </row>
    <row r="106" spans="1:2" x14ac:dyDescent="0.2">
      <c r="A106" s="138" t="s">
        <v>573</v>
      </c>
      <c r="B106" s="5">
        <f>B107-B105</f>
        <v>16104.490000009537</v>
      </c>
    </row>
    <row r="107" spans="1:2" x14ac:dyDescent="0.2">
      <c r="A107" s="138"/>
      <c r="B107" s="5">
        <v>952125924.61999989</v>
      </c>
    </row>
    <row r="108" spans="1:2" x14ac:dyDescent="0.2">
      <c r="A108" s="138" t="s">
        <v>574</v>
      </c>
      <c r="B108" s="5">
        <f>B109-B107</f>
        <v>2330</v>
      </c>
    </row>
    <row r="109" spans="1:2" x14ac:dyDescent="0.2">
      <c r="A109" s="138"/>
      <c r="B109" s="5">
        <v>952128254.61999989</v>
      </c>
    </row>
    <row r="110" spans="1:2" x14ac:dyDescent="0.2">
      <c r="A110" s="138" t="s">
        <v>575</v>
      </c>
      <c r="B110" s="5">
        <f>B111-B109</f>
        <v>749.94000005722046</v>
      </c>
    </row>
    <row r="111" spans="1:2" x14ac:dyDescent="0.2">
      <c r="A111" s="138"/>
      <c r="B111" s="5">
        <v>952129004.55999994</v>
      </c>
    </row>
    <row r="112" spans="1:2" x14ac:dyDescent="0.2">
      <c r="A112" s="138" t="s">
        <v>576</v>
      </c>
      <c r="B112" s="5">
        <f>B113-B111</f>
        <v>10756.860000014305</v>
      </c>
    </row>
    <row r="113" spans="1:2" x14ac:dyDescent="0.2">
      <c r="A113" s="138"/>
      <c r="B113" s="5">
        <v>952139761.41999996</v>
      </c>
    </row>
    <row r="114" spans="1:2" x14ac:dyDescent="0.2">
      <c r="A114" s="138" t="s">
        <v>526</v>
      </c>
      <c r="B114" s="5">
        <f>B115-B113</f>
        <v>-32339.070000052452</v>
      </c>
    </row>
    <row r="115" spans="1:2" x14ac:dyDescent="0.2">
      <c r="A115" s="138"/>
      <c r="B115" s="5">
        <v>952107422.3499999</v>
      </c>
    </row>
    <row r="116" spans="1:2" x14ac:dyDescent="0.2">
      <c r="A116" s="138" t="s">
        <v>526</v>
      </c>
      <c r="B116" s="5">
        <f>B117-B115</f>
        <v>-92</v>
      </c>
    </row>
    <row r="117" spans="1:2" x14ac:dyDescent="0.2">
      <c r="A117" s="138"/>
      <c r="B117" s="5">
        <v>952107330.3499999</v>
      </c>
    </row>
    <row r="118" spans="1:2" x14ac:dyDescent="0.2">
      <c r="A118" s="138" t="s">
        <v>526</v>
      </c>
      <c r="B118" s="5">
        <f>B119-B117</f>
        <v>-18.409999966621399</v>
      </c>
    </row>
    <row r="119" spans="1:2" x14ac:dyDescent="0.2">
      <c r="A119" s="138"/>
      <c r="B119" s="5">
        <v>952107311.93999994</v>
      </c>
    </row>
    <row r="120" spans="1:2" x14ac:dyDescent="0.2">
      <c r="A120" s="138" t="s">
        <v>577</v>
      </c>
      <c r="B120" s="5">
        <f>B121-B119</f>
        <v>355986.98000001907</v>
      </c>
    </row>
    <row r="121" spans="1:2" x14ac:dyDescent="0.2">
      <c r="A121" s="138"/>
      <c r="B121" s="5">
        <v>952463298.91999996</v>
      </c>
    </row>
    <row r="122" spans="1:2" x14ac:dyDescent="0.2">
      <c r="A122" s="138" t="s">
        <v>578</v>
      </c>
      <c r="B122" s="5">
        <f>B123-B121</f>
        <v>339.29999995231628</v>
      </c>
    </row>
    <row r="123" spans="1:2" x14ac:dyDescent="0.2">
      <c r="A123" s="138"/>
      <c r="B123" s="5">
        <v>952463638.21999991</v>
      </c>
    </row>
    <row r="124" spans="1:2" x14ac:dyDescent="0.2">
      <c r="A124" s="138" t="s">
        <v>579</v>
      </c>
      <c r="B124" s="5">
        <f>B125-B123</f>
        <v>1218.5200001001358</v>
      </c>
    </row>
    <row r="125" spans="1:2" x14ac:dyDescent="0.2">
      <c r="A125" s="138"/>
      <c r="B125" s="5">
        <v>952464856.74000001</v>
      </c>
    </row>
    <row r="126" spans="1:2" x14ac:dyDescent="0.2">
      <c r="A126" s="138" t="s">
        <v>580</v>
      </c>
      <c r="B126" s="5">
        <f>B127-B125</f>
        <v>24030.110000014305</v>
      </c>
    </row>
    <row r="127" spans="1:2" x14ac:dyDescent="0.2">
      <c r="A127" s="138"/>
      <c r="B127" s="5">
        <v>952488886.85000002</v>
      </c>
    </row>
    <row r="128" spans="1:2" x14ac:dyDescent="0.2">
      <c r="A128" s="138" t="s">
        <v>526</v>
      </c>
      <c r="B128" s="5">
        <f>B129-B127</f>
        <v>-376.32000005245209</v>
      </c>
    </row>
    <row r="129" spans="1:2" x14ac:dyDescent="0.2">
      <c r="A129" s="138"/>
      <c r="B129" s="5">
        <v>952488510.52999997</v>
      </c>
    </row>
    <row r="130" spans="1:2" x14ac:dyDescent="0.2">
      <c r="A130" s="138" t="s">
        <v>581</v>
      </c>
      <c r="B130" s="5">
        <f>B131-B129</f>
        <v>2018630.4699999094</v>
      </c>
    </row>
    <row r="131" spans="1:2" x14ac:dyDescent="0.2">
      <c r="A131" s="138"/>
      <c r="B131" s="5">
        <v>954507140.99999988</v>
      </c>
    </row>
    <row r="132" spans="1:2" x14ac:dyDescent="0.2">
      <c r="A132" s="138" t="s">
        <v>582</v>
      </c>
      <c r="B132" s="5">
        <f>B133-B131</f>
        <v>288.61000001430511</v>
      </c>
    </row>
    <row r="133" spans="1:2" x14ac:dyDescent="0.2">
      <c r="A133" s="138"/>
      <c r="B133" s="5">
        <v>954507429.6099999</v>
      </c>
    </row>
    <row r="134" spans="1:2" x14ac:dyDescent="0.2">
      <c r="A134" s="138" t="s">
        <v>583</v>
      </c>
      <c r="B134" s="5">
        <f>B135-B133</f>
        <v>178.80000007152557</v>
      </c>
    </row>
    <row r="135" spans="1:2" x14ac:dyDescent="0.2">
      <c r="A135" s="138"/>
      <c r="B135" s="5">
        <v>954507608.40999997</v>
      </c>
    </row>
    <row r="136" spans="1:2" x14ac:dyDescent="0.2">
      <c r="A136" s="138" t="s">
        <v>584</v>
      </c>
      <c r="B136" s="5">
        <f>B137-B135</f>
        <v>5131323.2699998617</v>
      </c>
    </row>
    <row r="137" spans="1:2" x14ac:dyDescent="0.2">
      <c r="A137" s="138"/>
      <c r="B137" s="5">
        <v>959638931.67999983</v>
      </c>
    </row>
    <row r="138" spans="1:2" x14ac:dyDescent="0.2">
      <c r="A138" s="138" t="s">
        <v>585</v>
      </c>
      <c r="B138" s="5">
        <f>B139-B137</f>
        <v>8814741.5300002098</v>
      </c>
    </row>
    <row r="139" spans="1:2" x14ac:dyDescent="0.2">
      <c r="A139" s="138"/>
      <c r="B139" s="5">
        <v>968453673.21000004</v>
      </c>
    </row>
    <row r="140" spans="1:2" x14ac:dyDescent="0.2">
      <c r="A140" s="138" t="s">
        <v>586</v>
      </c>
      <c r="B140" s="5">
        <f>B141-B139</f>
        <v>345.48000001907349</v>
      </c>
    </row>
    <row r="141" spans="1:2" x14ac:dyDescent="0.2">
      <c r="A141" s="3"/>
      <c r="B141" s="5">
        <v>968454018.69000006</v>
      </c>
    </row>
    <row r="142" spans="1:2" x14ac:dyDescent="0.2">
      <c r="A142" s="138" t="s">
        <v>587</v>
      </c>
      <c r="B142" s="5">
        <f>B143-B141</f>
        <v>16013.769999980927</v>
      </c>
    </row>
    <row r="143" spans="1:2" x14ac:dyDescent="0.2">
      <c r="A143" s="3"/>
      <c r="B143" s="139">
        <v>968470032.46000004</v>
      </c>
    </row>
    <row r="144" spans="1:2" x14ac:dyDescent="0.2">
      <c r="A144" s="138" t="s">
        <v>588</v>
      </c>
      <c r="B144" s="5">
        <f>B145-B143</f>
        <v>398.44000005722046</v>
      </c>
    </row>
    <row r="145" spans="1:2" x14ac:dyDescent="0.2">
      <c r="A145" s="3"/>
      <c r="B145" s="5">
        <v>968470430.9000001</v>
      </c>
    </row>
    <row r="146" spans="1:2" x14ac:dyDescent="0.2">
      <c r="A146" s="138" t="s">
        <v>589</v>
      </c>
      <c r="B146" s="5">
        <f>B147-B145</f>
        <v>10</v>
      </c>
    </row>
    <row r="147" spans="1:2" x14ac:dyDescent="0.2">
      <c r="A147" s="138"/>
      <c r="B147" s="5">
        <v>968470440.9000001</v>
      </c>
    </row>
    <row r="148" spans="1:2" x14ac:dyDescent="0.2">
      <c r="A148" s="138" t="s">
        <v>590</v>
      </c>
      <c r="B148" s="5">
        <f>B149-B147</f>
        <v>804375.99999952316</v>
      </c>
    </row>
    <row r="149" spans="1:2" x14ac:dyDescent="0.2">
      <c r="A149" s="3"/>
      <c r="B149" s="5">
        <v>969274816.89999962</v>
      </c>
    </row>
    <row r="150" spans="1:2" x14ac:dyDescent="0.2">
      <c r="A150" s="138" t="s">
        <v>591</v>
      </c>
      <c r="B150" s="5">
        <f>B151-B149</f>
        <v>831698.79000043869</v>
      </c>
    </row>
    <row r="151" spans="1:2" x14ac:dyDescent="0.2">
      <c r="A151" s="3"/>
      <c r="B151" s="5">
        <v>970106515.69000006</v>
      </c>
    </row>
    <row r="152" spans="1:2" x14ac:dyDescent="0.2">
      <c r="A152" s="138" t="s">
        <v>592</v>
      </c>
      <c r="B152" s="5">
        <f>B153-B151</f>
        <v>268202.99999964237</v>
      </c>
    </row>
    <row r="153" spans="1:2" x14ac:dyDescent="0.2">
      <c r="A153" s="3"/>
      <c r="B153" s="5">
        <v>970374718.6899997</v>
      </c>
    </row>
    <row r="154" spans="1:2" x14ac:dyDescent="0.2">
      <c r="A154" s="138" t="s">
        <v>593</v>
      </c>
      <c r="B154" s="5">
        <f>B155-B153</f>
        <v>54.199999928474426</v>
      </c>
    </row>
    <row r="155" spans="1:2" x14ac:dyDescent="0.2">
      <c r="A155" s="3"/>
      <c r="B155" s="5">
        <v>970374772.88999963</v>
      </c>
    </row>
    <row r="156" spans="1:2" x14ac:dyDescent="0.2">
      <c r="A156" s="138" t="s">
        <v>594</v>
      </c>
      <c r="B156" s="5">
        <f>B157-B155</f>
        <v>10</v>
      </c>
    </row>
    <row r="157" spans="1:2" x14ac:dyDescent="0.2">
      <c r="A157" s="3"/>
      <c r="B157" s="5">
        <v>970374782.88999963</v>
      </c>
    </row>
    <row r="158" spans="1:2" x14ac:dyDescent="0.2">
      <c r="A158" s="138" t="s">
        <v>595</v>
      </c>
      <c r="B158" s="5">
        <f>B159-B157</f>
        <v>2208.9500000476837</v>
      </c>
    </row>
    <row r="159" spans="1:2" x14ac:dyDescent="0.2">
      <c r="A159" s="3"/>
      <c r="B159" s="5">
        <v>970376991.83999968</v>
      </c>
    </row>
    <row r="160" spans="1:2" x14ac:dyDescent="0.2">
      <c r="A160" s="138" t="s">
        <v>596</v>
      </c>
      <c r="B160" s="5">
        <f>B161-B159</f>
        <v>45</v>
      </c>
    </row>
    <row r="161" spans="1:2" x14ac:dyDescent="0.2">
      <c r="A161" s="3"/>
      <c r="B161" s="5">
        <v>970377036.83999968</v>
      </c>
    </row>
    <row r="162" spans="1:2" x14ac:dyDescent="0.2">
      <c r="A162" s="140" t="s">
        <v>526</v>
      </c>
      <c r="B162" s="5">
        <f>B163-B161</f>
        <v>-101.85000002384186</v>
      </c>
    </row>
    <row r="163" spans="1:2" x14ac:dyDescent="0.2">
      <c r="A163" s="3"/>
      <c r="B163" s="5">
        <v>970376934.98999965</v>
      </c>
    </row>
    <row r="164" spans="1:2" x14ac:dyDescent="0.2">
      <c r="A164" s="140" t="s">
        <v>526</v>
      </c>
      <c r="B164" s="5">
        <f>B165-B163</f>
        <v>-397.08000004291534</v>
      </c>
    </row>
    <row r="165" spans="1:2" x14ac:dyDescent="0.2">
      <c r="A165" s="3"/>
      <c r="B165" s="5">
        <v>970376537.90999961</v>
      </c>
    </row>
    <row r="166" spans="1:2" x14ac:dyDescent="0.2">
      <c r="A166" s="140" t="s">
        <v>526</v>
      </c>
      <c r="B166" s="5">
        <f>B167-B165</f>
        <v>-50</v>
      </c>
    </row>
    <row r="167" spans="1:2" x14ac:dyDescent="0.2">
      <c r="A167" s="3"/>
      <c r="B167" s="5">
        <v>970376487.90999961</v>
      </c>
    </row>
    <row r="168" spans="1:2" x14ac:dyDescent="0.2">
      <c r="A168" s="140" t="s">
        <v>597</v>
      </c>
      <c r="B168" s="5">
        <f>B169-B167</f>
        <v>-255.43999993801117</v>
      </c>
    </row>
    <row r="169" spans="1:2" x14ac:dyDescent="0.2">
      <c r="A169" s="3"/>
      <c r="B169" s="5">
        <v>970376232.46999967</v>
      </c>
    </row>
    <row r="170" spans="1:2" x14ac:dyDescent="0.2">
      <c r="A170" s="138" t="s">
        <v>487</v>
      </c>
      <c r="B170" s="5">
        <f>B171-B169</f>
        <v>2424392.8600000143</v>
      </c>
    </row>
    <row r="171" spans="1:2" x14ac:dyDescent="0.2">
      <c r="A171" s="138"/>
      <c r="B171" s="5">
        <v>972800625.32999969</v>
      </c>
    </row>
    <row r="172" spans="1:2" x14ac:dyDescent="0.2">
      <c r="A172" s="141" t="s">
        <v>598</v>
      </c>
      <c r="B172" s="5">
        <f>B173-B171</f>
        <v>-54.199999928474426</v>
      </c>
    </row>
    <row r="173" spans="1:2" x14ac:dyDescent="0.2">
      <c r="A173" s="138"/>
      <c r="B173" s="5">
        <v>972800571.12999976</v>
      </c>
    </row>
    <row r="174" spans="1:2" x14ac:dyDescent="0.2">
      <c r="A174" s="138" t="s">
        <v>490</v>
      </c>
      <c r="B174" s="5">
        <f>B175-B173</f>
        <v>1693827.3900001049</v>
      </c>
    </row>
    <row r="175" spans="1:2" x14ac:dyDescent="0.2">
      <c r="A175" s="138"/>
      <c r="B175" s="5">
        <v>974494398.51999986</v>
      </c>
    </row>
    <row r="176" spans="1:2" x14ac:dyDescent="0.2">
      <c r="A176" s="138" t="s">
        <v>495</v>
      </c>
      <c r="B176" s="5">
        <f>B177-B175</f>
        <v>5687554.2200000286</v>
      </c>
    </row>
    <row r="177" spans="1:2" x14ac:dyDescent="0.2">
      <c r="A177" s="138"/>
      <c r="B177" s="5">
        <v>980181952.73999989</v>
      </c>
    </row>
    <row r="178" spans="1:2" x14ac:dyDescent="0.2">
      <c r="A178" s="138" t="s">
        <v>599</v>
      </c>
      <c r="B178" s="5">
        <f>B179-B177</f>
        <v>8867.039999961853</v>
      </c>
    </row>
    <row r="179" spans="1:2" x14ac:dyDescent="0.2">
      <c r="A179" s="138"/>
      <c r="B179" s="5">
        <v>980190819.77999985</v>
      </c>
    </row>
    <row r="180" spans="1:2" x14ac:dyDescent="0.2">
      <c r="A180" s="138" t="s">
        <v>600</v>
      </c>
      <c r="B180" s="5">
        <f>B181-B179</f>
        <v>41175.680000066757</v>
      </c>
    </row>
    <row r="181" spans="1:2" x14ac:dyDescent="0.2">
      <c r="A181" s="138"/>
      <c r="B181" s="5">
        <v>980231995.45999992</v>
      </c>
    </row>
    <row r="182" spans="1:2" x14ac:dyDescent="0.2">
      <c r="A182" s="138" t="s">
        <v>601</v>
      </c>
      <c r="B182" s="5">
        <f>B183-B181</f>
        <v>2140.3199999332428</v>
      </c>
    </row>
    <row r="183" spans="1:2" x14ac:dyDescent="0.2">
      <c r="A183" s="138"/>
      <c r="B183" s="5">
        <v>980234135.77999985</v>
      </c>
    </row>
    <row r="184" spans="1:2" x14ac:dyDescent="0.2">
      <c r="A184" s="138" t="s">
        <v>602</v>
      </c>
      <c r="B184" s="5">
        <f>B185-B183</f>
        <v>509.60000002384186</v>
      </c>
    </row>
    <row r="185" spans="1:2" x14ac:dyDescent="0.2">
      <c r="A185" s="138"/>
      <c r="B185" s="5">
        <v>980234645.37999988</v>
      </c>
    </row>
    <row r="186" spans="1:2" x14ac:dyDescent="0.2">
      <c r="A186" s="138" t="s">
        <v>603</v>
      </c>
      <c r="B186" s="5">
        <f>B187-B185</f>
        <v>77764.960000038147</v>
      </c>
    </row>
    <row r="187" spans="1:2" x14ac:dyDescent="0.2">
      <c r="A187" s="138"/>
      <c r="B187" s="5">
        <v>980312410.33999991</v>
      </c>
    </row>
    <row r="188" spans="1:2" x14ac:dyDescent="0.2">
      <c r="A188" s="138" t="s">
        <v>604</v>
      </c>
      <c r="B188" s="5">
        <f>B189-B187</f>
        <v>13657.27999997139</v>
      </c>
    </row>
    <row r="189" spans="1:2" x14ac:dyDescent="0.2">
      <c r="A189" s="138"/>
      <c r="B189" s="5">
        <v>980326067.61999989</v>
      </c>
    </row>
    <row r="190" spans="1:2" x14ac:dyDescent="0.2">
      <c r="A190" s="138" t="s">
        <v>605</v>
      </c>
      <c r="B190" s="5">
        <f>B191-B189</f>
        <v>2301071.4400001764</v>
      </c>
    </row>
    <row r="191" spans="1:2" x14ac:dyDescent="0.2">
      <c r="A191" s="138"/>
      <c r="B191" s="5">
        <v>982627139.06000006</v>
      </c>
    </row>
    <row r="192" spans="1:2" x14ac:dyDescent="0.2">
      <c r="A192" s="138" t="s">
        <v>606</v>
      </c>
      <c r="B192" s="5">
        <f>B193-B191</f>
        <v>165884</v>
      </c>
    </row>
    <row r="193" spans="1:2" x14ac:dyDescent="0.2">
      <c r="A193" s="138"/>
      <c r="B193" s="5">
        <v>982793023.06000006</v>
      </c>
    </row>
    <row r="194" spans="1:2" x14ac:dyDescent="0.2">
      <c r="A194" s="138" t="s">
        <v>497</v>
      </c>
      <c r="B194" s="5">
        <f>B195-B193</f>
        <v>368463.62999999523</v>
      </c>
    </row>
    <row r="195" spans="1:2" x14ac:dyDescent="0.2">
      <c r="A195" s="138"/>
      <c r="B195" s="5">
        <v>983161486.69000006</v>
      </c>
    </row>
    <row r="196" spans="1:2" x14ac:dyDescent="0.2">
      <c r="A196" s="138" t="s">
        <v>607</v>
      </c>
      <c r="B196" s="5">
        <f>B197-B195</f>
        <v>85538.049999952316</v>
      </c>
    </row>
    <row r="197" spans="1:2" x14ac:dyDescent="0.2">
      <c r="A197" s="138"/>
      <c r="B197" s="5">
        <v>983247024.74000001</v>
      </c>
    </row>
    <row r="198" spans="1:2" x14ac:dyDescent="0.2">
      <c r="A198" s="138" t="s">
        <v>608</v>
      </c>
      <c r="B198" s="5">
        <f>B199-B197</f>
        <v>15522.759999990463</v>
      </c>
    </row>
    <row r="199" spans="1:2" x14ac:dyDescent="0.2">
      <c r="A199" s="138"/>
      <c r="B199" s="5">
        <v>983262547.5</v>
      </c>
    </row>
    <row r="200" spans="1:2" x14ac:dyDescent="0.2">
      <c r="A200" s="138" t="s">
        <v>609</v>
      </c>
      <c r="B200" s="139">
        <f>B201-B199</f>
        <v>214.20000004768372</v>
      </c>
    </row>
    <row r="201" spans="1:2" x14ac:dyDescent="0.2">
      <c r="A201" s="138"/>
      <c r="B201" s="139">
        <v>983262761.70000005</v>
      </c>
    </row>
    <row r="202" spans="1:2" x14ac:dyDescent="0.2">
      <c r="A202" s="138" t="s">
        <v>526</v>
      </c>
      <c r="B202" s="139">
        <f>B203-B201</f>
        <v>-50</v>
      </c>
    </row>
    <row r="203" spans="1:2" x14ac:dyDescent="0.2">
      <c r="A203" s="138"/>
      <c r="B203" s="5">
        <v>983262711.70000005</v>
      </c>
    </row>
    <row r="204" spans="1:2" x14ac:dyDescent="0.2">
      <c r="A204" s="138" t="s">
        <v>499</v>
      </c>
      <c r="B204" s="5">
        <f>B205-B203</f>
        <v>305350.33999991417</v>
      </c>
    </row>
    <row r="205" spans="1:2" x14ac:dyDescent="0.2">
      <c r="A205" s="138"/>
      <c r="B205" s="5">
        <v>983568062.03999996</v>
      </c>
    </row>
    <row r="206" spans="1:2" x14ac:dyDescent="0.2">
      <c r="A206" s="138" t="s">
        <v>526</v>
      </c>
      <c r="B206" s="5">
        <f>B207-B205</f>
        <v>-87038.100000023842</v>
      </c>
    </row>
    <row r="207" spans="1:2" x14ac:dyDescent="0.2">
      <c r="A207" s="138"/>
      <c r="B207" s="5">
        <v>983481023.93999994</v>
      </c>
    </row>
    <row r="208" spans="1:2" x14ac:dyDescent="0.2">
      <c r="A208" s="138" t="s">
        <v>526</v>
      </c>
      <c r="B208" s="5">
        <f>B209-B207</f>
        <v>-3.5099999904632568</v>
      </c>
    </row>
    <row r="209" spans="1:2" x14ac:dyDescent="0.2">
      <c r="A209" s="138"/>
      <c r="B209" s="5">
        <v>983481020.42999995</v>
      </c>
    </row>
    <row r="210" spans="1:2" x14ac:dyDescent="0.2">
      <c r="A210" s="138" t="s">
        <v>526</v>
      </c>
      <c r="B210" s="5">
        <f>B211-B209</f>
        <v>-1.1699999570846558</v>
      </c>
    </row>
    <row r="211" spans="1:2" x14ac:dyDescent="0.2">
      <c r="A211" s="138"/>
      <c r="B211" s="5">
        <v>983481019.25999999</v>
      </c>
    </row>
    <row r="212" spans="1:2" x14ac:dyDescent="0.2">
      <c r="A212" s="138" t="s">
        <v>526</v>
      </c>
      <c r="B212" s="5">
        <f>B213-B211</f>
        <v>-2890.8500000238419</v>
      </c>
    </row>
    <row r="213" spans="1:2" x14ac:dyDescent="0.2">
      <c r="A213" s="138"/>
      <c r="B213" s="5">
        <v>983478128.40999997</v>
      </c>
    </row>
    <row r="214" spans="1:2" x14ac:dyDescent="0.2">
      <c r="A214" s="138" t="s">
        <v>526</v>
      </c>
      <c r="B214" s="5">
        <f>B215-B213</f>
        <v>-378.37999999523163</v>
      </c>
    </row>
    <row r="215" spans="1:2" x14ac:dyDescent="0.2">
      <c r="A215" s="138"/>
      <c r="B215" s="5">
        <v>983477750.02999997</v>
      </c>
    </row>
    <row r="216" spans="1:2" x14ac:dyDescent="0.2">
      <c r="A216" s="138" t="s">
        <v>526</v>
      </c>
      <c r="B216" s="5">
        <f>B217-B215</f>
        <v>-30</v>
      </c>
    </row>
    <row r="217" spans="1:2" x14ac:dyDescent="0.2">
      <c r="A217" s="138"/>
      <c r="B217" s="5">
        <v>983477720.02999997</v>
      </c>
    </row>
    <row r="218" spans="1:2" x14ac:dyDescent="0.2">
      <c r="A218" s="138" t="s">
        <v>512</v>
      </c>
      <c r="B218" s="5">
        <f>B219-B217</f>
        <v>6485872.7300000191</v>
      </c>
    </row>
    <row r="219" spans="1:2" x14ac:dyDescent="0.2">
      <c r="A219" s="138"/>
      <c r="B219" s="5">
        <v>989963592.75999999</v>
      </c>
    </row>
    <row r="220" spans="1:2" x14ac:dyDescent="0.2">
      <c r="A220" s="138" t="s">
        <v>526</v>
      </c>
      <c r="B220" s="5">
        <f>B221-B219</f>
        <v>-73</v>
      </c>
    </row>
    <row r="221" spans="1:2" x14ac:dyDescent="0.2">
      <c r="A221" s="138"/>
      <c r="B221" s="5">
        <v>989963519.75999999</v>
      </c>
    </row>
    <row r="222" spans="1:2" x14ac:dyDescent="0.2">
      <c r="A222" s="138" t="s">
        <v>526</v>
      </c>
      <c r="B222" s="5">
        <f>B223-B221</f>
        <v>-523.96000003814697</v>
      </c>
    </row>
    <row r="223" spans="1:2" x14ac:dyDescent="0.2">
      <c r="A223" s="138"/>
      <c r="B223" s="5">
        <v>989962995.79999995</v>
      </c>
    </row>
    <row r="224" spans="1:2" x14ac:dyDescent="0.2">
      <c r="A224" s="138" t="s">
        <v>526</v>
      </c>
      <c r="B224" s="1">
        <f>B225-B223</f>
        <v>-79.960000038146973</v>
      </c>
    </row>
    <row r="225" spans="1:2" x14ac:dyDescent="0.2">
      <c r="A225" s="138"/>
      <c r="B225" s="1">
        <v>989962915.83999991</v>
      </c>
    </row>
    <row r="226" spans="1:2" x14ac:dyDescent="0.2">
      <c r="A226" s="138" t="s">
        <v>610</v>
      </c>
      <c r="B226" s="1">
        <f>B227-B225</f>
        <v>2201043.0199999809</v>
      </c>
    </row>
    <row r="227" spans="1:2" x14ac:dyDescent="0.2">
      <c r="A227" s="138"/>
      <c r="B227" s="1">
        <v>992163958.8599999</v>
      </c>
    </row>
    <row r="228" spans="1:2" x14ac:dyDescent="0.2">
      <c r="A228" s="138" t="s">
        <v>611</v>
      </c>
      <c r="B228" s="1">
        <f>B229-B227</f>
        <v>7005</v>
      </c>
    </row>
    <row r="229" spans="1:2" x14ac:dyDescent="0.2">
      <c r="A229" s="138"/>
      <c r="B229" s="1">
        <v>992170963.8599999</v>
      </c>
    </row>
    <row r="230" spans="1:2" x14ac:dyDescent="0.2">
      <c r="A230" s="138" t="s">
        <v>612</v>
      </c>
      <c r="B230" s="1">
        <f>B231-B229</f>
        <v>289222.75999999046</v>
      </c>
    </row>
    <row r="231" spans="1:2" x14ac:dyDescent="0.2">
      <c r="A231" s="138"/>
      <c r="B231" s="1">
        <v>992460186.61999989</v>
      </c>
    </row>
    <row r="232" spans="1:2" x14ac:dyDescent="0.2">
      <c r="A232" s="138" t="s">
        <v>613</v>
      </c>
      <c r="B232" s="1">
        <f>B233-B231</f>
        <v>4081490.0499999523</v>
      </c>
    </row>
    <row r="233" spans="1:2" x14ac:dyDescent="0.2">
      <c r="A233" s="138"/>
      <c r="B233" s="1">
        <v>996541676.66999984</v>
      </c>
    </row>
    <row r="234" spans="1:2" x14ac:dyDescent="0.2">
      <c r="A234" s="138" t="s">
        <v>614</v>
      </c>
      <c r="B234" s="1">
        <f>B235-B233:B233</f>
        <v>1938941.5800000429</v>
      </c>
    </row>
    <row r="235" spans="1:2" x14ac:dyDescent="0.2">
      <c r="A235" s="138"/>
      <c r="B235" s="1">
        <v>998480618.24999988</v>
      </c>
    </row>
    <row r="236" spans="1:2" x14ac:dyDescent="0.2">
      <c r="A236" s="138" t="s">
        <v>615</v>
      </c>
      <c r="B236" s="1">
        <f>B237-B235</f>
        <v>20</v>
      </c>
    </row>
    <row r="237" spans="1:2" x14ac:dyDescent="0.2">
      <c r="A237" s="138"/>
      <c r="B237" s="1">
        <v>998480638.24999988</v>
      </c>
    </row>
    <row r="238" spans="1:2" x14ac:dyDescent="0.2">
      <c r="A238" s="138" t="s">
        <v>616</v>
      </c>
      <c r="B238" s="1">
        <f>B239-B237</f>
        <v>9097</v>
      </c>
    </row>
    <row r="239" spans="1:2" x14ac:dyDescent="0.2">
      <c r="A239" s="138"/>
      <c r="B239" s="1">
        <v>998489735.24999988</v>
      </c>
    </row>
    <row r="240" spans="1:2" x14ac:dyDescent="0.2">
      <c r="A240" s="138" t="s">
        <v>617</v>
      </c>
      <c r="B240" s="1">
        <f>B241-B239</f>
        <v>157.41000008583069</v>
      </c>
    </row>
    <row r="241" spans="1:2" x14ac:dyDescent="0.2">
      <c r="A241" s="138"/>
      <c r="B241" s="1">
        <v>998489892.65999997</v>
      </c>
    </row>
    <row r="242" spans="1:2" x14ac:dyDescent="0.2">
      <c r="A242" s="138" t="s">
        <v>618</v>
      </c>
      <c r="B242" s="1">
        <f>B243-B241</f>
        <v>77.649999976158142</v>
      </c>
    </row>
    <row r="243" spans="1:2" x14ac:dyDescent="0.2">
      <c r="A243" s="3"/>
      <c r="B243" s="1">
        <v>998489970.30999994</v>
      </c>
    </row>
    <row r="244" spans="1:2" x14ac:dyDescent="0.2">
      <c r="A244" s="138" t="s">
        <v>619</v>
      </c>
      <c r="B244" s="1">
        <f>B245-B243</f>
        <v>3609818.9199998379</v>
      </c>
    </row>
    <row r="245" spans="1:2" x14ac:dyDescent="0.2">
      <c r="A245" s="138"/>
      <c r="B245" s="1">
        <v>1002099789.2299998</v>
      </c>
    </row>
    <row r="246" spans="1:2" x14ac:dyDescent="0.2">
      <c r="A246" s="138" t="s">
        <v>620</v>
      </c>
      <c r="B246" s="1">
        <f>B247-B245</f>
        <v>153492.99000000954</v>
      </c>
    </row>
    <row r="247" spans="1:2" x14ac:dyDescent="0.2">
      <c r="A247" s="138"/>
      <c r="B247" s="1">
        <v>1002253282.2199998</v>
      </c>
    </row>
    <row r="248" spans="1:2" x14ac:dyDescent="0.2">
      <c r="A248" s="138" t="s">
        <v>621</v>
      </c>
      <c r="B248" s="1">
        <f>B249-B247</f>
        <v>302158.41000008583</v>
      </c>
    </row>
    <row r="249" spans="1:2" x14ac:dyDescent="0.2">
      <c r="A249" s="138"/>
      <c r="B249" s="140">
        <v>1002555440.6299999</v>
      </c>
    </row>
    <row r="250" spans="1:2" x14ac:dyDescent="0.2">
      <c r="A250" s="138" t="s">
        <v>622</v>
      </c>
      <c r="B250" s="1">
        <f>B251-B249</f>
        <v>3420</v>
      </c>
    </row>
    <row r="251" spans="1:2" x14ac:dyDescent="0.2">
      <c r="A251" s="138"/>
      <c r="B251" s="140">
        <v>1002558860.6299999</v>
      </c>
    </row>
    <row r="252" spans="1:2" x14ac:dyDescent="0.2">
      <c r="A252" s="138" t="s">
        <v>623</v>
      </c>
      <c r="B252" s="140">
        <f>B253-B251</f>
        <v>187443.22000002861</v>
      </c>
    </row>
    <row r="253" spans="1:2" x14ac:dyDescent="0.2">
      <c r="A253" s="138"/>
      <c r="B253" s="140">
        <v>1002746303.8499999</v>
      </c>
    </row>
    <row r="254" spans="1:2" x14ac:dyDescent="0.2">
      <c r="A254" s="138" t="s">
        <v>624</v>
      </c>
      <c r="B254" s="1">
        <f>B255-B253</f>
        <v>117997.33000004292</v>
      </c>
    </row>
    <row r="255" spans="1:2" x14ac:dyDescent="0.2">
      <c r="A255" s="138"/>
      <c r="B255" s="1">
        <v>1002864301.1799999</v>
      </c>
    </row>
    <row r="256" spans="1:2" x14ac:dyDescent="0.2">
      <c r="A256" s="138" t="s">
        <v>625</v>
      </c>
      <c r="B256" s="1">
        <f>B257-B255</f>
        <v>2597881.4800000191</v>
      </c>
    </row>
    <row r="257" spans="1:2" x14ac:dyDescent="0.2">
      <c r="A257" s="138"/>
      <c r="B257" s="1">
        <v>1005462182.66</v>
      </c>
    </row>
    <row r="258" spans="1:2" x14ac:dyDescent="0.2">
      <c r="A258" s="138" t="s">
        <v>597</v>
      </c>
      <c r="B258" s="1">
        <f>B259-B257</f>
        <v>-560.75999999046326</v>
      </c>
    </row>
    <row r="259" spans="1:2" x14ac:dyDescent="0.2">
      <c r="A259" s="138"/>
      <c r="B259" s="1">
        <v>1005461621.9</v>
      </c>
    </row>
    <row r="260" spans="1:2" x14ac:dyDescent="0.2">
      <c r="A260" s="138" t="s">
        <v>597</v>
      </c>
      <c r="B260" s="1">
        <f>B261-B259</f>
        <v>-122.9300000667572</v>
      </c>
    </row>
    <row r="261" spans="1:2" x14ac:dyDescent="0.2">
      <c r="A261" s="138"/>
      <c r="B261" s="1">
        <v>1005461498.9699999</v>
      </c>
    </row>
    <row r="262" spans="1:2" x14ac:dyDescent="0.2">
      <c r="A262" s="138" t="s">
        <v>597</v>
      </c>
      <c r="B262" s="1">
        <f>B263-B261</f>
        <v>-496.27999997138977</v>
      </c>
    </row>
    <row r="263" spans="1:2" x14ac:dyDescent="0.2">
      <c r="A263" s="138"/>
      <c r="B263" s="1">
        <v>1005461002.6899999</v>
      </c>
    </row>
    <row r="264" spans="1:2" x14ac:dyDescent="0.2">
      <c r="A264" s="138" t="s">
        <v>597</v>
      </c>
      <c r="B264" s="1">
        <f>B265-B263</f>
        <v>-43</v>
      </c>
    </row>
    <row r="265" spans="1:2" x14ac:dyDescent="0.2">
      <c r="A265" s="138"/>
      <c r="B265" s="1">
        <v>1005460959.6899999</v>
      </c>
    </row>
    <row r="266" spans="1:2" x14ac:dyDescent="0.2">
      <c r="A266" s="138" t="s">
        <v>597</v>
      </c>
      <c r="B266" s="1">
        <f>B267-B265</f>
        <v>-7827.0199999809265</v>
      </c>
    </row>
    <row r="267" spans="1:2" x14ac:dyDescent="0.2">
      <c r="A267" s="138"/>
      <c r="B267" s="1">
        <v>1005453132.67</v>
      </c>
    </row>
    <row r="268" spans="1:2" x14ac:dyDescent="0.2">
      <c r="A268" s="138" t="s">
        <v>626</v>
      </c>
      <c r="B268" s="1">
        <f>B269-B267</f>
        <v>51773.899999976158</v>
      </c>
    </row>
    <row r="269" spans="1:2" x14ac:dyDescent="0.2">
      <c r="A269" s="3"/>
      <c r="B269" s="1">
        <v>1005504906.5699999</v>
      </c>
    </row>
    <row r="270" spans="1:2" x14ac:dyDescent="0.2">
      <c r="A270" s="138" t="s">
        <v>627</v>
      </c>
      <c r="B270" s="1">
        <f>B271-B269</f>
        <v>14461.77999997139</v>
      </c>
    </row>
    <row r="271" spans="1:2" x14ac:dyDescent="0.2">
      <c r="A271" s="138"/>
      <c r="B271" s="1">
        <v>1005519368.3499999</v>
      </c>
    </row>
    <row r="272" spans="1:2" x14ac:dyDescent="0.2">
      <c r="A272" s="138" t="s">
        <v>628</v>
      </c>
      <c r="B272" s="1">
        <f>B273-B271</f>
        <v>5295</v>
      </c>
    </row>
    <row r="273" spans="1:2" x14ac:dyDescent="0.2">
      <c r="A273" s="138"/>
      <c r="B273" s="1">
        <v>1005524663.3499999</v>
      </c>
    </row>
    <row r="274" spans="1:2" x14ac:dyDescent="0.2">
      <c r="A274" s="138" t="s">
        <v>629</v>
      </c>
      <c r="B274" s="1">
        <f>B275-B273</f>
        <v>1792</v>
      </c>
    </row>
    <row r="275" spans="1:2" x14ac:dyDescent="0.2">
      <c r="A275" s="138"/>
      <c r="B275" s="1">
        <v>1005526455.3499999</v>
      </c>
    </row>
    <row r="276" spans="1:2" x14ac:dyDescent="0.2">
      <c r="A276" s="138" t="s">
        <v>630</v>
      </c>
      <c r="B276" s="1">
        <f>B277-B275</f>
        <v>93808.19000005722</v>
      </c>
    </row>
    <row r="277" spans="1:2" x14ac:dyDescent="0.2">
      <c r="A277" s="138"/>
      <c r="B277" s="1">
        <v>1005620263.54</v>
      </c>
    </row>
    <row r="278" spans="1:2" x14ac:dyDescent="0.2">
      <c r="A278" s="138" t="s">
        <v>631</v>
      </c>
      <c r="B278" s="1">
        <f>B279-B277</f>
        <v>79866.509999990463</v>
      </c>
    </row>
    <row r="279" spans="1:2" x14ac:dyDescent="0.2">
      <c r="A279" s="138"/>
      <c r="B279" s="1">
        <v>1005700130.05</v>
      </c>
    </row>
    <row r="280" spans="1:2" x14ac:dyDescent="0.2">
      <c r="A280" s="138" t="s">
        <v>632</v>
      </c>
      <c r="B280" s="1">
        <f>B281-B279</f>
        <v>84271.30999994278</v>
      </c>
    </row>
    <row r="281" spans="1:2" x14ac:dyDescent="0.2">
      <c r="A281" s="138"/>
      <c r="B281" s="1">
        <v>1005784401.3599999</v>
      </c>
    </row>
    <row r="282" spans="1:2" x14ac:dyDescent="0.2">
      <c r="A282" s="138" t="s">
        <v>633</v>
      </c>
      <c r="B282" s="140">
        <f>B283-B281</f>
        <v>611.51999998092651</v>
      </c>
    </row>
    <row r="283" spans="1:2" x14ac:dyDescent="0.2">
      <c r="A283" s="138"/>
      <c r="B283" s="1">
        <v>1005785012.8799999</v>
      </c>
    </row>
    <row r="284" spans="1:2" x14ac:dyDescent="0.2">
      <c r="A284" s="138" t="s">
        <v>634</v>
      </c>
      <c r="B284" s="140">
        <f>B285-B283</f>
        <v>4178.7199999094009</v>
      </c>
    </row>
    <row r="285" spans="1:2" x14ac:dyDescent="0.2">
      <c r="A285" s="138"/>
      <c r="B285" s="1">
        <v>1005789191.5999998</v>
      </c>
    </row>
    <row r="286" spans="1:2" x14ac:dyDescent="0.2">
      <c r="A286" s="138" t="s">
        <v>635</v>
      </c>
      <c r="B286" s="1">
        <f>B287-B285</f>
        <v>9172.8000000715256</v>
      </c>
    </row>
    <row r="287" spans="1:2" x14ac:dyDescent="0.2">
      <c r="A287" s="138"/>
      <c r="B287" s="1">
        <v>1005798364.3999999</v>
      </c>
    </row>
    <row r="288" spans="1:2" x14ac:dyDescent="0.2">
      <c r="A288" s="138" t="s">
        <v>636</v>
      </c>
      <c r="B288" s="1">
        <f>B289-B287</f>
        <v>12638.080000042915</v>
      </c>
    </row>
    <row r="289" spans="1:2" x14ac:dyDescent="0.2">
      <c r="A289" s="138"/>
      <c r="B289" s="1">
        <v>1005811002.4799999</v>
      </c>
    </row>
    <row r="290" spans="1:2" x14ac:dyDescent="0.2">
      <c r="A290" s="138" t="s">
        <v>637</v>
      </c>
      <c r="B290" s="1">
        <f>B291-B289</f>
        <v>356.72000002861023</v>
      </c>
    </row>
    <row r="291" spans="1:2" x14ac:dyDescent="0.2">
      <c r="A291" s="138"/>
      <c r="B291" s="1">
        <v>1005811359.1999999</v>
      </c>
    </row>
    <row r="292" spans="1:2" x14ac:dyDescent="0.2">
      <c r="A292" s="138" t="s">
        <v>638</v>
      </c>
      <c r="B292" s="1">
        <f>B293-B291</f>
        <v>82249.44000005722</v>
      </c>
    </row>
    <row r="293" spans="1:2" x14ac:dyDescent="0.2">
      <c r="A293" s="138"/>
      <c r="B293" s="1">
        <v>1005893608.64</v>
      </c>
    </row>
    <row r="294" spans="1:2" x14ac:dyDescent="0.2">
      <c r="A294" s="138" t="s">
        <v>639</v>
      </c>
      <c r="B294" s="1">
        <f>B295-B293</f>
        <v>4913626.509999752</v>
      </c>
    </row>
    <row r="295" spans="1:2" x14ac:dyDescent="0.2">
      <c r="A295" s="138"/>
      <c r="B295" s="140">
        <v>1010807235.1499997</v>
      </c>
    </row>
    <row r="296" spans="1:2" x14ac:dyDescent="0.2">
      <c r="A296" s="138" t="s">
        <v>640</v>
      </c>
      <c r="B296" s="1">
        <f>B297-B295</f>
        <v>997346</v>
      </c>
    </row>
    <row r="297" spans="1:2" x14ac:dyDescent="0.2">
      <c r="A297" s="138"/>
      <c r="B297" s="1">
        <v>1011804581.1499997</v>
      </c>
    </row>
    <row r="298" spans="1:2" x14ac:dyDescent="0.2">
      <c r="A298" s="138" t="s">
        <v>641</v>
      </c>
      <c r="B298" s="1">
        <f>B299-B297</f>
        <v>666483.9399998188</v>
      </c>
    </row>
    <row r="299" spans="1:2" x14ac:dyDescent="0.2">
      <c r="A299" s="138"/>
      <c r="B299" s="1">
        <v>1012471065.0899996</v>
      </c>
    </row>
    <row r="300" spans="1:2" x14ac:dyDescent="0.2">
      <c r="A300" s="138" t="s">
        <v>642</v>
      </c>
      <c r="B300" s="1">
        <f>B301-B299</f>
        <v>970042</v>
      </c>
    </row>
    <row r="301" spans="1:2" x14ac:dyDescent="0.2">
      <c r="A301" s="138"/>
      <c r="B301" s="1">
        <v>1013441107.0899996</v>
      </c>
    </row>
    <row r="302" spans="1:2" x14ac:dyDescent="0.2">
      <c r="A302" s="138" t="s">
        <v>526</v>
      </c>
      <c r="B302" s="1">
        <f>B303-B301</f>
        <v>-106606.63999998569</v>
      </c>
    </row>
    <row r="303" spans="1:2" x14ac:dyDescent="0.2">
      <c r="A303" s="138"/>
      <c r="B303" s="1">
        <v>1013334500.4499996</v>
      </c>
    </row>
    <row r="304" spans="1:2" x14ac:dyDescent="0.2">
      <c r="A304" s="138" t="s">
        <v>526</v>
      </c>
      <c r="B304" s="1">
        <f>B305-B303</f>
        <v>-492.70999991893768</v>
      </c>
    </row>
    <row r="305" spans="1:2" x14ac:dyDescent="0.2">
      <c r="A305" s="138"/>
      <c r="B305" s="1">
        <v>1013334007.7399997</v>
      </c>
    </row>
    <row r="306" spans="1:2" x14ac:dyDescent="0.2">
      <c r="A306" s="138" t="s">
        <v>643</v>
      </c>
      <c r="B306" s="1">
        <f>B307-B305</f>
        <v>484822.08000016212</v>
      </c>
    </row>
    <row r="307" spans="1:2" x14ac:dyDescent="0.2">
      <c r="A307" s="138"/>
      <c r="B307" s="1">
        <v>1013818829.8199998</v>
      </c>
    </row>
    <row r="308" spans="1:2" x14ac:dyDescent="0.2">
      <c r="A308" s="138" t="s">
        <v>644</v>
      </c>
      <c r="B308" s="1">
        <f>B309-B307</f>
        <v>5516840.7699999809</v>
      </c>
    </row>
    <row r="309" spans="1:2" x14ac:dyDescent="0.2">
      <c r="A309" s="138"/>
      <c r="B309" s="1">
        <v>1019335670.5899998</v>
      </c>
    </row>
    <row r="310" spans="1:2" x14ac:dyDescent="0.2">
      <c r="A310" s="138" t="s">
        <v>526</v>
      </c>
      <c r="B310" s="1">
        <f>B311-B309</f>
        <v>-69.759999990463257</v>
      </c>
    </row>
    <row r="311" spans="1:2" x14ac:dyDescent="0.2">
      <c r="A311" s="138"/>
      <c r="B311" s="1">
        <v>1019335600.8299998</v>
      </c>
    </row>
    <row r="312" spans="1:2" x14ac:dyDescent="0.2">
      <c r="A312" s="138" t="s">
        <v>645</v>
      </c>
      <c r="B312" s="1">
        <f>B313-B311</f>
        <v>1100</v>
      </c>
    </row>
    <row r="313" spans="1:2" x14ac:dyDescent="0.2">
      <c r="A313" s="138"/>
      <c r="B313" s="1">
        <v>1019336700.8299998</v>
      </c>
    </row>
    <row r="314" spans="1:2" x14ac:dyDescent="0.2">
      <c r="A314" s="138" t="s">
        <v>646</v>
      </c>
      <c r="B314" s="1">
        <f>B315-B313</f>
        <v>20</v>
      </c>
    </row>
    <row r="315" spans="1:2" x14ac:dyDescent="0.2">
      <c r="A315" s="138"/>
      <c r="B315" s="1">
        <v>1019336720.8299998</v>
      </c>
    </row>
    <row r="316" spans="1:2" x14ac:dyDescent="0.2">
      <c r="A316" s="138" t="s">
        <v>647</v>
      </c>
      <c r="B316" s="1">
        <f>B317-B315</f>
        <v>15617.790000081062</v>
      </c>
    </row>
    <row r="317" spans="1:2" x14ac:dyDescent="0.2">
      <c r="A317" s="138"/>
      <c r="B317" s="1">
        <v>1019352338.6199999</v>
      </c>
    </row>
    <row r="318" spans="1:2" x14ac:dyDescent="0.2">
      <c r="A318" s="138" t="s">
        <v>648</v>
      </c>
      <c r="B318" s="1">
        <f>B319-B317</f>
        <v>232</v>
      </c>
    </row>
    <row r="319" spans="1:2" x14ac:dyDescent="0.2">
      <c r="A319" s="138"/>
      <c r="B319" s="139">
        <v>1019352570.6199999</v>
      </c>
    </row>
    <row r="320" spans="1:2" x14ac:dyDescent="0.2">
      <c r="A320" s="138" t="s">
        <v>649</v>
      </c>
      <c r="B320" s="139">
        <f>B321-B319</f>
        <v>9.0000033378601074E-2</v>
      </c>
    </row>
    <row r="321" spans="1:2" x14ac:dyDescent="0.2">
      <c r="A321" s="138"/>
      <c r="B321" s="139">
        <v>1019352570.7099999</v>
      </c>
    </row>
    <row r="322" spans="1:2" x14ac:dyDescent="0.2">
      <c r="A322" s="138" t="s">
        <v>650</v>
      </c>
      <c r="B322" s="139">
        <f>B323-B321</f>
        <v>296485.68000006676</v>
      </c>
    </row>
    <row r="323" spans="1:2" x14ac:dyDescent="0.2">
      <c r="A323" s="1"/>
      <c r="B323" s="1">
        <v>1019649056.39</v>
      </c>
    </row>
    <row r="324" spans="1:2" x14ac:dyDescent="0.2">
      <c r="A324" s="138" t="s">
        <v>651</v>
      </c>
      <c r="B324" s="1">
        <f>B325-B323</f>
        <v>121</v>
      </c>
    </row>
    <row r="325" spans="1:2" x14ac:dyDescent="0.2">
      <c r="A325" s="138"/>
      <c r="B325" s="1">
        <v>1019649177.39</v>
      </c>
    </row>
    <row r="326" spans="1:2" x14ac:dyDescent="0.2">
      <c r="A326" s="138" t="s">
        <v>652</v>
      </c>
      <c r="B326" s="1">
        <f>B327-B325</f>
        <v>2187</v>
      </c>
    </row>
    <row r="327" spans="1:2" x14ac:dyDescent="0.2">
      <c r="A327" s="3"/>
      <c r="B327" s="1">
        <v>1019651364.39</v>
      </c>
    </row>
    <row r="328" spans="1:2" x14ac:dyDescent="0.2">
      <c r="A328" s="138" t="s">
        <v>653</v>
      </c>
      <c r="B328" s="1">
        <f>B329-B327</f>
        <v>2409218.6799999475</v>
      </c>
    </row>
    <row r="329" spans="1:2" x14ac:dyDescent="0.2">
      <c r="A329" s="3"/>
      <c r="B329" s="1">
        <v>1022060583.0699999</v>
      </c>
    </row>
  </sheetData>
  <phoneticPr fontId="23" type="noConversion"/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b5a46-2bc3-4c92-a271-448cca1da9dc">
      <Terms xmlns="http://schemas.microsoft.com/office/infopath/2007/PartnerControls"/>
    </lcf76f155ced4ddcb4097134ff3c332f>
    <TaxCatchAll xmlns="176cbe70-41d0-4d0d-93d7-b7bb590be22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7D2513532D204BBD7C710C64FBE324" ma:contentTypeVersion="18" ma:contentTypeDescription="Create a new document." ma:contentTypeScope="" ma:versionID="32850e9a17d5af43c98e25c55a6328a9">
  <xsd:schema xmlns:xsd="http://www.w3.org/2001/XMLSchema" xmlns:xs="http://www.w3.org/2001/XMLSchema" xmlns:p="http://schemas.microsoft.com/office/2006/metadata/properties" xmlns:ns2="176cbe70-41d0-4d0d-93d7-b7bb590be226" xmlns:ns3="1aab5a46-2bc3-4c92-a271-448cca1da9dc" targetNamespace="http://schemas.microsoft.com/office/2006/metadata/properties" ma:root="true" ma:fieldsID="2b0faf42ea91d14ebe94ee3411b37c77" ns2:_="" ns3:_="">
    <xsd:import namespace="176cbe70-41d0-4d0d-93d7-b7bb590be226"/>
    <xsd:import namespace="1aab5a46-2bc3-4c92-a271-448cca1da9d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cbe70-41d0-4d0d-93d7-b7bb590be22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c798f33-3d80-4f62-8d00-3bced575e494}" ma:internalName="TaxCatchAll" ma:showField="CatchAllData" ma:web="176cbe70-41d0-4d0d-93d7-b7bb590be2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b5a46-2bc3-4c92-a271-448cca1da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8de63f-17c9-4549-bd0e-40c937605a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2528CD-780A-462A-861E-71A687069117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0c8ef2fa-e185-4145-9060-da5e913317f5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6E36AF6-0897-4B7B-86C8-A817489FB672}"/>
</file>

<file path=customXml/itemProps3.xml><?xml version="1.0" encoding="utf-8"?>
<ds:datastoreItem xmlns:ds="http://schemas.openxmlformats.org/officeDocument/2006/customXml" ds:itemID="{5D1F98A4-9D84-4A88-A296-32A632B9284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4</vt:i4>
      </vt:variant>
    </vt:vector>
  </HeadingPairs>
  <TitlesOfParts>
    <vt:vector size="25" baseType="lpstr">
      <vt:lpstr>Total Summary</vt:lpstr>
      <vt:lpstr>Summary by Campus</vt:lpstr>
      <vt:lpstr>UMCP</vt:lpstr>
      <vt:lpstr>UMB</vt:lpstr>
      <vt:lpstr>UMES</vt:lpstr>
      <vt:lpstr>UMBC</vt:lpstr>
      <vt:lpstr>UMGC</vt:lpstr>
      <vt:lpstr>CES</vt:lpstr>
      <vt:lpstr>BSU</vt:lpstr>
      <vt:lpstr>CSU</vt:lpstr>
      <vt:lpstr>FSU</vt:lpstr>
      <vt:lpstr>SU</vt:lpstr>
      <vt:lpstr>TU</vt:lpstr>
      <vt:lpstr>UB</vt:lpstr>
      <vt:lpstr>USM</vt:lpstr>
      <vt:lpstr>Cert log</vt:lpstr>
      <vt:lpstr>Cert log check</vt:lpstr>
      <vt:lpstr>Sheet</vt:lpstr>
      <vt:lpstr>Sheet3</vt:lpstr>
      <vt:lpstr>CSU Settlements</vt:lpstr>
      <vt:lpstr>Sheet1</vt:lpstr>
      <vt:lpstr>'Cert log'!Print_Area</vt:lpstr>
      <vt:lpstr>'Cert log check'!Print_Area</vt:lpstr>
      <vt:lpstr>FSU!Print_Area</vt:lpstr>
      <vt:lpstr>'Total Summary'!Print_Titles</vt:lpstr>
    </vt:vector>
  </TitlesOfParts>
  <Manager/>
  <Company>University System of Maryland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Mei-Chin Yang</dc:creator>
  <cp:keywords/>
  <dc:description/>
  <cp:lastModifiedBy>Cindy Lui</cp:lastModifiedBy>
  <cp:revision/>
  <cp:lastPrinted>2025-04-16T18:10:24Z</cp:lastPrinted>
  <dcterms:created xsi:type="dcterms:W3CDTF">2004-11-09T18:59:57Z</dcterms:created>
  <dcterms:modified xsi:type="dcterms:W3CDTF">2025-08-11T22:31:16Z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0x0101001C7D2513532D204BBD7C710C64FBE324</vt:lpwstr>
  </property>
  <property fmtid="{D5CDD505-2E9C-101B-9397-08002B2CF9AE}" pid="3" name="MediaServiceImageTags">
    <vt:lpwstr/>
  </property>
</Properties>
</file>