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comments5.xml" ContentType="application/vnd.openxmlformats-officedocument.spreadsheetml.comments+xml"/>
  <Override PartName="/xl/comments3.xml" ContentType="application/vnd.openxmlformats-officedocument.spreadsheetml.comments+xml"/>
  <Override PartName="/xl/comments6.xml" ContentType="application/vnd.openxmlformats-officedocument.spreadsheetml.comments+xml"/>
  <Override PartName="/xl/comments4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RPAGE\LOTUS\_Current Debt CL\FY25\"/>
    </mc:Choice>
  </mc:AlternateContent>
  <xr:revisionPtr revIDLastSave="0" documentId="8_{EBC359CC-A8BA-4066-BD57-5C53FC0F2558}" xr6:coauthVersionLast="47" xr6:coauthVersionMax="47" xr10:uidLastSave="{00000000-0000-0000-0000-000000000000}"/>
  <bookViews>
    <workbookView xWindow="59250" yWindow="615" windowWidth="27615" windowHeight="14445" xr2:uid="{C80BB026-7B42-4C51-A202-979A4CD0DDDD}"/>
  </bookViews>
  <sheets>
    <sheet name="Disbursement" sheetId="1" r:id="rId1"/>
    <sheet name="Debt Service" sheetId="2" r:id="rId2"/>
    <sheet name="Inst-Payment" sheetId="3" r:id="rId3"/>
    <sheet name="UMCP" sheetId="4" r:id="rId4"/>
    <sheet name="UMES" sheetId="6" r:id="rId5"/>
    <sheet name="UMB" sheetId="5" r:id="rId6"/>
    <sheet name="UMBC" sheetId="11" r:id="rId7"/>
    <sheet name="CEES" sheetId="7" r:id="rId8"/>
    <sheet name="USM-SG" sheetId="8" state="hidden" r:id="rId9"/>
    <sheet name="CSU" sheetId="12" r:id="rId10"/>
    <sheet name="FSU" sheetId="9" r:id="rId11"/>
    <sheet name="TU" sheetId="10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56" i="10" l="1"/>
  <c r="Z56" i="10"/>
  <c r="Y56" i="10"/>
  <c r="X56" i="10"/>
  <c r="W56" i="10"/>
  <c r="V56" i="10"/>
  <c r="U56" i="10"/>
  <c r="T56" i="10"/>
  <c r="G56" i="10"/>
  <c r="C56" i="10"/>
  <c r="Z52" i="10"/>
  <c r="X52" i="10"/>
  <c r="V52" i="10"/>
  <c r="U52" i="10"/>
  <c r="T52" i="10"/>
  <c r="S52" i="10"/>
  <c r="S56" i="10" s="1"/>
  <c r="R52" i="10"/>
  <c r="R56" i="10" s="1"/>
  <c r="Q52" i="10"/>
  <c r="Q56" i="10" s="1"/>
  <c r="P52" i="10"/>
  <c r="P56" i="10" s="1"/>
  <c r="O52" i="10"/>
  <c r="O56" i="10" s="1"/>
  <c r="N52" i="10"/>
  <c r="N56" i="10" s="1"/>
  <c r="M52" i="10"/>
  <c r="M56" i="10" s="1"/>
  <c r="L52" i="10"/>
  <c r="L56" i="10" s="1"/>
  <c r="K52" i="10"/>
  <c r="K56" i="10" s="1"/>
  <c r="J52" i="10"/>
  <c r="J56" i="10" s="1"/>
  <c r="I52" i="10"/>
  <c r="I56" i="10" s="1"/>
  <c r="H52" i="10"/>
  <c r="H56" i="10" s="1"/>
  <c r="G52" i="10"/>
  <c r="C52" i="10"/>
  <c r="AA49" i="10"/>
  <c r="Y49" i="10"/>
  <c r="AA47" i="10"/>
  <c r="AA52" i="10" s="1"/>
  <c r="Y47" i="10"/>
  <c r="Y46" i="10"/>
  <c r="Y52" i="10" s="1"/>
  <c r="W46" i="10"/>
  <c r="W52" i="10" s="1"/>
  <c r="Z44" i="10"/>
  <c r="X44" i="10"/>
  <c r="V44" i="10"/>
  <c r="U44" i="10"/>
  <c r="T44" i="10"/>
  <c r="S44" i="10"/>
  <c r="R44" i="10"/>
  <c r="Q44" i="10"/>
  <c r="P44" i="10"/>
  <c r="O44" i="10"/>
  <c r="N44" i="10"/>
  <c r="M44" i="10"/>
  <c r="L44" i="10"/>
  <c r="K44" i="10"/>
  <c r="J44" i="10"/>
  <c r="I44" i="10"/>
  <c r="H44" i="10"/>
  <c r="G44" i="10"/>
  <c r="C44" i="10"/>
  <c r="AA42" i="10"/>
  <c r="Y42" i="10"/>
  <c r="W42" i="10"/>
  <c r="AA38" i="10"/>
  <c r="AA44" i="10" s="1"/>
  <c r="Y38" i="10"/>
  <c r="Y44" i="10" s="1"/>
  <c r="AA36" i="10"/>
  <c r="Z36" i="10"/>
  <c r="X36" i="10"/>
  <c r="W36" i="10"/>
  <c r="V36" i="10"/>
  <c r="V58" i="10" s="1"/>
  <c r="U36" i="10"/>
  <c r="T36" i="10"/>
  <c r="S36" i="10"/>
  <c r="R36" i="10"/>
  <c r="Q36" i="10"/>
  <c r="P36" i="10"/>
  <c r="O36" i="10"/>
  <c r="N36" i="10"/>
  <c r="M36" i="10"/>
  <c r="L36" i="10"/>
  <c r="K36" i="10"/>
  <c r="J36" i="10"/>
  <c r="I36" i="10"/>
  <c r="H36" i="10"/>
  <c r="G36" i="10"/>
  <c r="C36" i="10"/>
  <c r="Y34" i="10"/>
  <c r="U34" i="10"/>
  <c r="Y33" i="10"/>
  <c r="AA31" i="10"/>
  <c r="U30" i="10"/>
  <c r="Y29" i="10"/>
  <c r="Y36" i="10" s="1"/>
  <c r="U29" i="10"/>
  <c r="X27" i="10"/>
  <c r="X58" i="10" s="1"/>
  <c r="V27" i="10"/>
  <c r="T27" i="10"/>
  <c r="S27" i="10"/>
  <c r="R27" i="10"/>
  <c r="Q27" i="10"/>
  <c r="P27" i="10"/>
  <c r="O27" i="10"/>
  <c r="N27" i="10"/>
  <c r="M27" i="10"/>
  <c r="L27" i="10"/>
  <c r="K27" i="10"/>
  <c r="J27" i="10"/>
  <c r="I27" i="10"/>
  <c r="H27" i="10"/>
  <c r="G27" i="10"/>
  <c r="C27" i="10"/>
  <c r="AA25" i="10"/>
  <c r="Y25" i="10"/>
  <c r="W23" i="10"/>
  <c r="W20" i="10"/>
  <c r="AA18" i="10"/>
  <c r="Y18" i="10"/>
  <c r="W18" i="10"/>
  <c r="W15" i="10"/>
  <c r="U15" i="10"/>
  <c r="AA11" i="10"/>
  <c r="Z11" i="10"/>
  <c r="Y11" i="10"/>
  <c r="U11" i="10"/>
  <c r="AA10" i="10"/>
  <c r="Z10" i="10"/>
  <c r="Y10" i="10"/>
  <c r="U10" i="10"/>
  <c r="AA8" i="10"/>
  <c r="Z8" i="10"/>
  <c r="Y8" i="10"/>
  <c r="Y27" i="10" s="1"/>
  <c r="W8" i="10"/>
  <c r="U8" i="10"/>
  <c r="U27" i="10" l="1"/>
  <c r="U58" i="10" s="1"/>
  <c r="AA27" i="10"/>
  <c r="AA58" i="10" s="1"/>
  <c r="T58" i="10"/>
  <c r="W27" i="10"/>
  <c r="Y58" i="10"/>
  <c r="AA60" i="10" s="1"/>
  <c r="Z27" i="10"/>
  <c r="Z58" i="10" s="1"/>
  <c r="Z60" i="10" s="1"/>
  <c r="W44" i="10"/>
  <c r="W58" i="10" s="1"/>
  <c r="AP29" i="9" l="1"/>
  <c r="AO29" i="9"/>
  <c r="AN29" i="9"/>
  <c r="AM29" i="9"/>
  <c r="AL29" i="9"/>
  <c r="AK29" i="9"/>
  <c r="AJ29" i="9"/>
  <c r="AI29" i="9"/>
  <c r="AH29" i="9"/>
  <c r="AG29" i="9"/>
  <c r="AF29" i="9"/>
  <c r="AE29" i="9"/>
  <c r="AD29" i="9"/>
  <c r="AC29" i="9"/>
  <c r="AB29" i="9"/>
  <c r="AA29" i="9"/>
  <c r="Z29" i="9"/>
  <c r="Y29" i="9"/>
  <c r="X29" i="9"/>
  <c r="W29" i="9"/>
  <c r="V29" i="9"/>
  <c r="U29" i="9"/>
  <c r="T29" i="9"/>
  <c r="S29" i="9"/>
  <c r="R29" i="9"/>
  <c r="Q29" i="9"/>
  <c r="G29" i="9"/>
  <c r="C29" i="9"/>
  <c r="AO24" i="9"/>
  <c r="AN24" i="9"/>
  <c r="AM24" i="9"/>
  <c r="AL24" i="9"/>
  <c r="AK24" i="9"/>
  <c r="AJ24" i="9"/>
  <c r="AI24" i="9"/>
  <c r="AH24" i="9"/>
  <c r="AG24" i="9"/>
  <c r="AF24" i="9"/>
  <c r="AE24" i="9"/>
  <c r="AD24" i="9"/>
  <c r="AC24" i="9"/>
  <c r="AB24" i="9"/>
  <c r="AA24" i="9"/>
  <c r="Z24" i="9"/>
  <c r="Y24" i="9"/>
  <c r="X24" i="9"/>
  <c r="W24" i="9"/>
  <c r="V24" i="9"/>
  <c r="U24" i="9"/>
  <c r="T24" i="9"/>
  <c r="S24" i="9"/>
  <c r="R24" i="9"/>
  <c r="Q24" i="9"/>
  <c r="G24" i="9"/>
  <c r="C24" i="9"/>
  <c r="AP21" i="9"/>
  <c r="AP24" i="9" s="1"/>
  <c r="AO21" i="9"/>
  <c r="AP18" i="9"/>
  <c r="AO18" i="9"/>
  <c r="AN18" i="9"/>
  <c r="AM18" i="9"/>
  <c r="AL18" i="9"/>
  <c r="AK18" i="9"/>
  <c r="AI18" i="9"/>
  <c r="AH18" i="9"/>
  <c r="AG18" i="9"/>
  <c r="AF18" i="9"/>
  <c r="AE18" i="9"/>
  <c r="AD18" i="9"/>
  <c r="AC18" i="9"/>
  <c r="AB18" i="9"/>
  <c r="AA18" i="9"/>
  <c r="Z18" i="9"/>
  <c r="Y18" i="9"/>
  <c r="X18" i="9"/>
  <c r="W18" i="9"/>
  <c r="V18" i="9"/>
  <c r="U18" i="9"/>
  <c r="T18" i="9"/>
  <c r="S18" i="9"/>
  <c r="R18" i="9"/>
  <c r="Q18" i="9"/>
  <c r="G18" i="9"/>
  <c r="C18" i="9"/>
  <c r="AJ16" i="9"/>
  <c r="AJ18" i="9" s="1"/>
  <c r="AO13" i="9"/>
  <c r="AM13" i="9"/>
  <c r="AL13" i="9"/>
  <c r="AK13" i="9"/>
  <c r="AJ13" i="9"/>
  <c r="AI13" i="9"/>
  <c r="AG13" i="9"/>
  <c r="AF13" i="9"/>
  <c r="AE13" i="9"/>
  <c r="AD13" i="9"/>
  <c r="AC13" i="9"/>
  <c r="AB13" i="9"/>
  <c r="AA13" i="9"/>
  <c r="Z13" i="9"/>
  <c r="Y13" i="9"/>
  <c r="X13" i="9"/>
  <c r="W13" i="9"/>
  <c r="V13" i="9"/>
  <c r="U13" i="9"/>
  <c r="T13" i="9"/>
  <c r="S13" i="9"/>
  <c r="R13" i="9"/>
  <c r="Q13" i="9"/>
  <c r="P13" i="9"/>
  <c r="O13" i="9"/>
  <c r="N13" i="9"/>
  <c r="M13" i="9"/>
  <c r="L13" i="9"/>
  <c r="K13" i="9"/>
  <c r="J13" i="9"/>
  <c r="I13" i="9"/>
  <c r="H13" i="9"/>
  <c r="G13" i="9"/>
  <c r="AP10" i="9"/>
  <c r="AP13" i="9" s="1"/>
  <c r="AH10" i="9"/>
  <c r="AN9" i="9"/>
  <c r="AN13" i="9" s="1"/>
  <c r="AN31" i="9" s="1"/>
  <c r="AH9" i="9"/>
  <c r="C9" i="9"/>
  <c r="C13" i="9" s="1"/>
  <c r="AO31" i="9" l="1"/>
  <c r="AO33" i="9" s="1"/>
  <c r="AM31" i="9"/>
  <c r="AP31" i="9"/>
  <c r="AP33" i="9" s="1"/>
  <c r="AH13" i="9"/>
  <c r="U16" i="12" l="1"/>
  <c r="T16" i="12"/>
  <c r="Q16" i="12"/>
  <c r="L16" i="12"/>
  <c r="K16" i="12"/>
  <c r="J16" i="12"/>
  <c r="Q14" i="12"/>
  <c r="P14" i="12"/>
  <c r="O14" i="12"/>
  <c r="N14" i="12"/>
  <c r="M14" i="12"/>
  <c r="L14" i="12"/>
  <c r="K14" i="12"/>
  <c r="J14" i="12"/>
  <c r="G14" i="12"/>
  <c r="C14" i="12"/>
  <c r="U12" i="12"/>
  <c r="T12" i="12"/>
  <c r="Q10" i="12"/>
  <c r="P10" i="12"/>
  <c r="P16" i="12" s="1"/>
  <c r="P18" i="12" s="1"/>
  <c r="O10" i="12"/>
  <c r="O16" i="12" s="1"/>
  <c r="N10" i="12"/>
  <c r="N16" i="12" s="1"/>
  <c r="M10" i="12"/>
  <c r="M16" i="12" s="1"/>
  <c r="L10" i="12"/>
  <c r="K10" i="12"/>
  <c r="J10" i="12"/>
  <c r="G10" i="12"/>
  <c r="C10" i="12"/>
  <c r="U8" i="12"/>
  <c r="T8" i="12"/>
  <c r="Q18" i="12" l="1"/>
  <c r="S11" i="7" l="1"/>
  <c r="S13" i="7" s="1"/>
  <c r="R11" i="7"/>
  <c r="R13" i="7" s="1"/>
  <c r="P11" i="7"/>
  <c r="P13" i="7" s="1"/>
  <c r="O11" i="7"/>
  <c r="O13" i="7" s="1"/>
  <c r="N11" i="7"/>
  <c r="N13" i="7" s="1"/>
  <c r="M11" i="7"/>
  <c r="M13" i="7" s="1"/>
  <c r="L11" i="7"/>
  <c r="L13" i="7" s="1"/>
  <c r="K11" i="7"/>
  <c r="K13" i="7" s="1"/>
  <c r="J11" i="7"/>
  <c r="J13" i="7" s="1"/>
  <c r="I11" i="7"/>
  <c r="I13" i="7" s="1"/>
  <c r="H11" i="7"/>
  <c r="H13" i="7" s="1"/>
  <c r="G11" i="7"/>
  <c r="C11" i="7"/>
  <c r="Q9" i="7"/>
  <c r="Q11" i="7" s="1"/>
  <c r="Q13" i="7" s="1"/>
  <c r="R15" i="7" l="1"/>
  <c r="S15" i="7"/>
  <c r="R14" i="11"/>
  <c r="Q14" i="11"/>
  <c r="P14" i="11"/>
  <c r="O14" i="11"/>
  <c r="N14" i="11"/>
  <c r="N17" i="11" s="1"/>
  <c r="M14" i="11"/>
  <c r="L14" i="11"/>
  <c r="K14" i="11"/>
  <c r="J14" i="11"/>
  <c r="G14" i="11"/>
  <c r="C14" i="11"/>
  <c r="S12" i="11"/>
  <c r="S14" i="11" s="1"/>
  <c r="R10" i="11"/>
  <c r="R17" i="11" s="1"/>
  <c r="P10" i="11"/>
  <c r="P17" i="11" s="1"/>
  <c r="O10" i="11"/>
  <c r="N10" i="11"/>
  <c r="M10" i="11"/>
  <c r="M17" i="11" s="1"/>
  <c r="L10" i="11"/>
  <c r="L17" i="11" s="1"/>
  <c r="K10" i="11"/>
  <c r="J10" i="11"/>
  <c r="G10" i="11"/>
  <c r="C10" i="11"/>
  <c r="S8" i="11"/>
  <c r="Q8" i="11"/>
  <c r="Q10" i="11" s="1"/>
  <c r="Q17" i="11" s="1"/>
  <c r="K8" i="11"/>
  <c r="O17" i="11" l="1"/>
  <c r="R19" i="11"/>
  <c r="S10" i="11"/>
  <c r="S17" i="11" s="1"/>
  <c r="S19" i="11" s="1"/>
  <c r="AK80" i="5" l="1"/>
  <c r="AJ80" i="5"/>
  <c r="AH80" i="5"/>
  <c r="AG80" i="5"/>
  <c r="AF80" i="5"/>
  <c r="AE80" i="5"/>
  <c r="AD80" i="5"/>
  <c r="AC80" i="5"/>
  <c r="AB80" i="5"/>
  <c r="AA80" i="5"/>
  <c r="Z80" i="5"/>
  <c r="Y80" i="5"/>
  <c r="X80" i="5"/>
  <c r="W80" i="5"/>
  <c r="V80" i="5"/>
  <c r="U80" i="5"/>
  <c r="T80" i="5"/>
  <c r="S80" i="5"/>
  <c r="R80" i="5"/>
  <c r="Q80" i="5"/>
  <c r="P80" i="5"/>
  <c r="O80" i="5"/>
  <c r="N80" i="5"/>
  <c r="M80" i="5"/>
  <c r="L80" i="5"/>
  <c r="K80" i="5"/>
  <c r="J80" i="5"/>
  <c r="I80" i="5"/>
  <c r="H80" i="5"/>
  <c r="G80" i="5"/>
  <c r="C80" i="5"/>
  <c r="AI76" i="5"/>
  <c r="AK71" i="5"/>
  <c r="AJ71" i="5"/>
  <c r="AF71" i="5"/>
  <c r="AC71" i="5"/>
  <c r="AB71" i="5"/>
  <c r="AA71" i="5"/>
  <c r="Z71" i="5"/>
  <c r="Y71" i="5"/>
  <c r="X71" i="5"/>
  <c r="W71" i="5"/>
  <c r="V71" i="5"/>
  <c r="U71" i="5"/>
  <c r="T71" i="5"/>
  <c r="S71" i="5"/>
  <c r="R71" i="5"/>
  <c r="Q71" i="5"/>
  <c r="P71" i="5"/>
  <c r="O71" i="5"/>
  <c r="N71" i="5"/>
  <c r="M71" i="5"/>
  <c r="L71" i="5"/>
  <c r="K71" i="5"/>
  <c r="J71" i="5"/>
  <c r="I71" i="5"/>
  <c r="H71" i="5"/>
  <c r="G71" i="5"/>
  <c r="C71" i="5"/>
  <c r="AI68" i="5"/>
  <c r="AI66" i="5"/>
  <c r="AE66" i="5"/>
  <c r="AI64" i="5"/>
  <c r="AH64" i="5"/>
  <c r="AH71" i="5" s="1"/>
  <c r="AE64" i="5"/>
  <c r="AI63" i="5"/>
  <c r="AG63" i="5"/>
  <c r="AI61" i="5"/>
  <c r="AD61" i="5"/>
  <c r="AE60" i="5"/>
  <c r="AD60" i="5"/>
  <c r="AI59" i="5"/>
  <c r="AG59" i="5"/>
  <c r="AG71" i="5" s="1"/>
  <c r="AE59" i="5"/>
  <c r="AD59" i="5"/>
  <c r="AD71" i="5" s="1"/>
  <c r="AI58" i="5"/>
  <c r="AI71" i="5" s="1"/>
  <c r="AH56" i="5"/>
  <c r="AF56" i="5"/>
  <c r="AE56" i="5"/>
  <c r="AD56" i="5"/>
  <c r="AB56" i="5"/>
  <c r="AA56" i="5"/>
  <c r="Z56" i="5"/>
  <c r="Y56" i="5"/>
  <c r="X56" i="5"/>
  <c r="W56" i="5"/>
  <c r="V56" i="5"/>
  <c r="U56" i="5"/>
  <c r="T56" i="5"/>
  <c r="S56" i="5"/>
  <c r="R56" i="5"/>
  <c r="Q56" i="5"/>
  <c r="P56" i="5"/>
  <c r="O56" i="5"/>
  <c r="N56" i="5"/>
  <c r="M56" i="5"/>
  <c r="L56" i="5"/>
  <c r="K56" i="5"/>
  <c r="J56" i="5"/>
  <c r="I56" i="5"/>
  <c r="H56" i="5"/>
  <c r="G56" i="5"/>
  <c r="C56" i="5"/>
  <c r="AI54" i="5"/>
  <c r="AI56" i="5" s="1"/>
  <c r="AC54" i="5"/>
  <c r="AC56" i="5" s="1"/>
  <c r="AG53" i="5"/>
  <c r="AG56" i="5" s="1"/>
  <c r="AK51" i="5"/>
  <c r="AK82" i="5" s="1"/>
  <c r="AJ51" i="5"/>
  <c r="AJ82" i="5" s="1"/>
  <c r="AH51" i="5"/>
  <c r="AB51" i="5"/>
  <c r="AA51" i="5"/>
  <c r="Z51" i="5"/>
  <c r="Y51" i="5"/>
  <c r="X51" i="5"/>
  <c r="W51" i="5"/>
  <c r="V51" i="5"/>
  <c r="U51" i="5"/>
  <c r="T51" i="5"/>
  <c r="S51" i="5"/>
  <c r="R51" i="5"/>
  <c r="Q51" i="5"/>
  <c r="P51" i="5"/>
  <c r="O51" i="5"/>
  <c r="N51" i="5"/>
  <c r="M51" i="5"/>
  <c r="L51" i="5"/>
  <c r="K51" i="5"/>
  <c r="J51" i="5"/>
  <c r="I51" i="5"/>
  <c r="H51" i="5"/>
  <c r="G51" i="5"/>
  <c r="AE49" i="5"/>
  <c r="AD48" i="5"/>
  <c r="AC48" i="5"/>
  <c r="AC51" i="5" s="1"/>
  <c r="AI47" i="5"/>
  <c r="AI51" i="5" s="1"/>
  <c r="AE46" i="5"/>
  <c r="AD46" i="5"/>
  <c r="AE45" i="5"/>
  <c r="AD45" i="5"/>
  <c r="AF44" i="5"/>
  <c r="AF51" i="5" s="1"/>
  <c r="AD44" i="5"/>
  <c r="C44" i="5"/>
  <c r="C51" i="5" s="1"/>
  <c r="AG43" i="5"/>
  <c r="AG51" i="5" s="1"/>
  <c r="AE43" i="5"/>
  <c r="AE51" i="5" s="1"/>
  <c r="AD43" i="5"/>
  <c r="AD51" i="5" s="1"/>
  <c r="AI41" i="5"/>
  <c r="AG41" i="5"/>
  <c r="AF41" i="5"/>
  <c r="AD41" i="5"/>
  <c r="AB41" i="5"/>
  <c r="AA41" i="5"/>
  <c r="Z41" i="5"/>
  <c r="Y41" i="5"/>
  <c r="X41" i="5"/>
  <c r="W41" i="5"/>
  <c r="V41" i="5"/>
  <c r="U41" i="5"/>
  <c r="T41" i="5"/>
  <c r="S41" i="5"/>
  <c r="R41" i="5"/>
  <c r="Q41" i="5"/>
  <c r="P41" i="5"/>
  <c r="O41" i="5"/>
  <c r="N41" i="5"/>
  <c r="M41" i="5"/>
  <c r="L41" i="5"/>
  <c r="K41" i="5"/>
  <c r="J41" i="5"/>
  <c r="I41" i="5"/>
  <c r="H41" i="5"/>
  <c r="G41" i="5"/>
  <c r="AI39" i="5"/>
  <c r="AE39" i="5"/>
  <c r="AE41" i="5" s="1"/>
  <c r="AC39" i="5"/>
  <c r="C37" i="5"/>
  <c r="C36" i="5"/>
  <c r="AI35" i="5"/>
  <c r="AH35" i="5"/>
  <c r="AH41" i="5" s="1"/>
  <c r="AC35" i="5"/>
  <c r="AC41" i="5" s="1"/>
  <c r="C35" i="5"/>
  <c r="C41" i="5" s="1"/>
  <c r="AB33" i="5"/>
  <c r="AA33" i="5"/>
  <c r="Z33" i="5"/>
  <c r="Y33" i="5"/>
  <c r="X33" i="5"/>
  <c r="W33" i="5"/>
  <c r="V33" i="5"/>
  <c r="U33" i="5"/>
  <c r="T33" i="5"/>
  <c r="S33" i="5"/>
  <c r="R33" i="5"/>
  <c r="Q33" i="5"/>
  <c r="P33" i="5"/>
  <c r="O33" i="5"/>
  <c r="N33" i="5"/>
  <c r="M33" i="5"/>
  <c r="L33" i="5"/>
  <c r="K33" i="5"/>
  <c r="J33" i="5"/>
  <c r="I33" i="5"/>
  <c r="H33" i="5"/>
  <c r="G33" i="5"/>
  <c r="C33" i="5"/>
  <c r="AG31" i="5"/>
  <c r="AG33" i="5" s="1"/>
  <c r="AG82" i="5" s="1"/>
  <c r="AF31" i="5"/>
  <c r="AF33" i="5" s="1"/>
  <c r="AF82" i="5" s="1"/>
  <c r="AC30" i="5"/>
  <c r="AE29" i="5"/>
  <c r="AD29" i="5"/>
  <c r="AD33" i="5" s="1"/>
  <c r="AC29" i="5"/>
  <c r="AE28" i="5"/>
  <c r="AE33" i="5" s="1"/>
  <c r="AA26" i="5"/>
  <c r="Z26" i="5"/>
  <c r="Y26" i="5"/>
  <c r="X26" i="5"/>
  <c r="W26" i="5"/>
  <c r="V26" i="5"/>
  <c r="U26" i="5"/>
  <c r="T26" i="5"/>
  <c r="R26" i="5"/>
  <c r="Q26" i="5"/>
  <c r="P26" i="5"/>
  <c r="O26" i="5"/>
  <c r="N26" i="5"/>
  <c r="M26" i="5"/>
  <c r="L26" i="5"/>
  <c r="K26" i="5"/>
  <c r="J26" i="5"/>
  <c r="I26" i="5"/>
  <c r="H26" i="5"/>
  <c r="G26" i="5"/>
  <c r="AE23" i="5"/>
  <c r="AE26" i="5" s="1"/>
  <c r="AD23" i="5"/>
  <c r="AD22" i="5"/>
  <c r="AD26" i="5" s="1"/>
  <c r="AC22" i="5"/>
  <c r="AC19" i="5"/>
  <c r="AB19" i="5"/>
  <c r="AB26" i="5" s="1"/>
  <c r="C19" i="5"/>
  <c r="AC17" i="5"/>
  <c r="C17" i="5"/>
  <c r="AC16" i="5"/>
  <c r="AC26" i="5" s="1"/>
  <c r="C12" i="5"/>
  <c r="C26" i="5" s="1"/>
  <c r="S9" i="5"/>
  <c r="AE21" i="6"/>
  <c r="AD21" i="6"/>
  <c r="AC21" i="6"/>
  <c r="AB21" i="6"/>
  <c r="AI18" i="6"/>
  <c r="AI21" i="6" s="1"/>
  <c r="AH18" i="6"/>
  <c r="AH21" i="6" s="1"/>
  <c r="AG18" i="6"/>
  <c r="AG21" i="6" s="1"/>
  <c r="AF18" i="6"/>
  <c r="AF21" i="6" s="1"/>
  <c r="AE18" i="6"/>
  <c r="AD18" i="6"/>
  <c r="AC18" i="6"/>
  <c r="AB18" i="6"/>
  <c r="AA18" i="6"/>
  <c r="Z18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K18" i="6"/>
  <c r="J18" i="6"/>
  <c r="G18" i="6"/>
  <c r="C18" i="6"/>
  <c r="AE14" i="6"/>
  <c r="AD14" i="6"/>
  <c r="AC14" i="6"/>
  <c r="AB14" i="6"/>
  <c r="AA14" i="6"/>
  <c r="Z14" i="6"/>
  <c r="Y14" i="6"/>
  <c r="X14" i="6"/>
  <c r="W14" i="6"/>
  <c r="V14" i="6"/>
  <c r="U14" i="6"/>
  <c r="T14" i="6"/>
  <c r="S14" i="6"/>
  <c r="R14" i="6"/>
  <c r="Q14" i="6"/>
  <c r="P14" i="6"/>
  <c r="O14" i="6"/>
  <c r="N14" i="6"/>
  <c r="M14" i="6"/>
  <c r="L14" i="6"/>
  <c r="K14" i="6"/>
  <c r="J14" i="6"/>
  <c r="G14" i="6"/>
  <c r="C14" i="6"/>
  <c r="X10" i="6"/>
  <c r="W10" i="6"/>
  <c r="V10" i="6"/>
  <c r="U10" i="6"/>
  <c r="T10" i="6"/>
  <c r="S10" i="6"/>
  <c r="R10" i="6"/>
  <c r="Q10" i="6"/>
  <c r="P10" i="6"/>
  <c r="O10" i="6"/>
  <c r="N10" i="6"/>
  <c r="M10" i="6"/>
  <c r="L10" i="6"/>
  <c r="K10" i="6"/>
  <c r="J10" i="6"/>
  <c r="I10" i="6"/>
  <c r="H10" i="6"/>
  <c r="G10" i="6"/>
  <c r="F10" i="6"/>
  <c r="C10" i="6"/>
  <c r="AC33" i="5" l="1"/>
  <c r="AH82" i="5"/>
  <c r="AH84" i="5" s="1"/>
  <c r="S26" i="5"/>
  <c r="AE71" i="5"/>
  <c r="AI80" i="5"/>
  <c r="AI82" i="5" s="1"/>
  <c r="AI84" i="5" s="1"/>
  <c r="AI23" i="6"/>
  <c r="AH23" i="6"/>
  <c r="AG39" i="4" l="1"/>
  <c r="AF39" i="4"/>
  <c r="AG35" i="4"/>
  <c r="AF35" i="4"/>
  <c r="AE35" i="4"/>
  <c r="AD35" i="4"/>
  <c r="AC35" i="4"/>
  <c r="AB35" i="4"/>
  <c r="AA35" i="4"/>
  <c r="Z35" i="4"/>
  <c r="Y35" i="4"/>
  <c r="X35" i="4"/>
  <c r="W35" i="4"/>
  <c r="V35" i="4"/>
  <c r="U35" i="4"/>
  <c r="T35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C35" i="4"/>
  <c r="AG30" i="4"/>
  <c r="AF30" i="4"/>
  <c r="AE30" i="4"/>
  <c r="AD30" i="4"/>
  <c r="AB30" i="4"/>
  <c r="Z30" i="4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C30" i="4"/>
  <c r="AC28" i="4"/>
  <c r="AC30" i="4" s="1"/>
  <c r="AA28" i="4"/>
  <c r="AG26" i="4"/>
  <c r="AF26" i="4"/>
  <c r="AE26" i="4"/>
  <c r="AD26" i="4"/>
  <c r="AC26" i="4"/>
  <c r="AB26" i="4"/>
  <c r="AA26" i="4"/>
  <c r="Z26" i="4"/>
  <c r="Y26" i="4"/>
  <c r="X26" i="4"/>
  <c r="W26" i="4"/>
  <c r="V26" i="4"/>
  <c r="U26" i="4"/>
  <c r="T26" i="4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C24" i="4"/>
  <c r="C26" i="4" s="1"/>
  <c r="AG22" i="4"/>
  <c r="AF22" i="4"/>
  <c r="AE22" i="4"/>
  <c r="AD22" i="4"/>
  <c r="AB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AA20" i="4"/>
  <c r="C20" i="4"/>
  <c r="C22" i="4" s="1"/>
  <c r="AC19" i="4"/>
  <c r="AC22" i="4" s="1"/>
  <c r="AA19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C17" i="4"/>
  <c r="AB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C12" i="4"/>
  <c r="AE10" i="4"/>
  <c r="AD10" i="4"/>
  <c r="AC10" i="4"/>
  <c r="AC12" i="4" s="1"/>
  <c r="AA9" i="4"/>
  <c r="AA12" i="4" s="1"/>
  <c r="AE8" i="4"/>
  <c r="AD8" i="4"/>
  <c r="AC37" i="4" l="1"/>
  <c r="AF37" i="4"/>
  <c r="Z37" i="4"/>
  <c r="AB37" i="4"/>
  <c r="AG37" i="4"/>
  <c r="AA22" i="4"/>
  <c r="AA37" i="4"/>
  <c r="AD12" i="4"/>
  <c r="AD37" i="4" s="1"/>
  <c r="AE12" i="4"/>
  <c r="AE37" i="4" s="1"/>
  <c r="AA30" i="4"/>
  <c r="P17" i="3" l="1"/>
  <c r="O17" i="3"/>
  <c r="N17" i="3"/>
  <c r="K17" i="3"/>
  <c r="J17" i="3"/>
  <c r="H17" i="3"/>
  <c r="G17" i="3"/>
  <c r="F17" i="3"/>
  <c r="E17" i="3"/>
  <c r="D17" i="3"/>
  <c r="C17" i="3"/>
  <c r="B15" i="3"/>
  <c r="O11" i="3"/>
  <c r="M11" i="3"/>
  <c r="M17" i="3" s="1"/>
  <c r="L11" i="3"/>
  <c r="L17" i="3" s="1"/>
  <c r="I11" i="3"/>
  <c r="I17" i="3" s="1"/>
  <c r="G11" i="3"/>
  <c r="F11" i="3"/>
  <c r="F7" i="3" s="1"/>
  <c r="D11" i="3"/>
  <c r="C11" i="3"/>
  <c r="B11" i="3"/>
  <c r="B17" i="3" s="1"/>
  <c r="O9" i="3"/>
  <c r="O7" i="3" s="1"/>
  <c r="M9" i="3"/>
  <c r="M7" i="3" s="1"/>
  <c r="L9" i="3"/>
  <c r="B9" i="3" s="1"/>
  <c r="I9" i="3"/>
  <c r="G9" i="3"/>
  <c r="F9" i="3"/>
  <c r="D9" i="3"/>
  <c r="D7" i="3" s="1"/>
  <c r="C9" i="3"/>
  <c r="C7" i="3" s="1"/>
  <c r="J7" i="3"/>
  <c r="I7" i="3"/>
  <c r="G7" i="3"/>
  <c r="M18" i="2"/>
  <c r="L18" i="2"/>
  <c r="K18" i="2"/>
  <c r="J18" i="2"/>
  <c r="I18" i="2"/>
  <c r="H18" i="2"/>
  <c r="G18" i="2"/>
  <c r="F18" i="2"/>
  <c r="E18" i="2"/>
  <c r="C18" i="2"/>
  <c r="B15" i="2"/>
  <c r="B13" i="2"/>
  <c r="B11" i="2"/>
  <c r="D9" i="2"/>
  <c r="D18" i="2" s="1"/>
  <c r="B9" i="2"/>
  <c r="B18" i="2" s="1"/>
  <c r="B7" i="2"/>
  <c r="M18" i="1"/>
  <c r="L18" i="1"/>
  <c r="K18" i="1"/>
  <c r="J18" i="1"/>
  <c r="I18" i="1"/>
  <c r="H18" i="1"/>
  <c r="G18" i="1"/>
  <c r="F18" i="1"/>
  <c r="E18" i="1"/>
  <c r="D15" i="1"/>
  <c r="D14" i="1"/>
  <c r="D13" i="1"/>
  <c r="D12" i="1"/>
  <c r="D11" i="1"/>
  <c r="D10" i="1"/>
  <c r="D9" i="1"/>
  <c r="D8" i="1"/>
  <c r="D7" i="1"/>
  <c r="D6" i="1"/>
  <c r="D18" i="1" s="1"/>
  <c r="B7" i="3" l="1"/>
  <c r="L7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G32" authorId="0" shapeId="0" xr:uid="{AA501753-A0C2-4D12-8A38-5EF5E629C6CA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FY24 Dec23</t>
        </r>
      </text>
    </comment>
    <comment ref="G33" authorId="0" shapeId="0" xr:uid="{1532562D-3F01-466E-BF5C-C2111E57C759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FY24 Mar24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G16" authorId="0" shapeId="0" xr:uid="{5EC73EFA-7730-4037-912C-4CB275D68774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recd FY24 5/30/24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Mei-Chin Yang</author>
    <author>Cindy Lui</author>
  </authors>
  <commentList>
    <comment ref="G38" authorId="0" shapeId="0" xr:uid="{811C74A0-D44B-4142-8F26-AA92FF38B902}">
      <text>
        <r>
          <rPr>
            <b/>
            <sz val="9"/>
            <color indexed="81"/>
            <rFont val="Tahoma"/>
            <family val="2"/>
          </rPr>
          <t>Mei-Chin Yang:</t>
        </r>
        <r>
          <rPr>
            <sz val="9"/>
            <color indexed="81"/>
            <rFont val="Tahoma"/>
            <family val="2"/>
          </rPr>
          <t xml:space="preserve">
for FY22
</t>
        </r>
      </text>
    </comment>
    <comment ref="G39" authorId="0" shapeId="0" xr:uid="{B3A800D7-21D2-4A1C-A8F2-A8F517B6A4A8}">
      <text>
        <r>
          <rPr>
            <b/>
            <sz val="9"/>
            <color indexed="81"/>
            <rFont val="Tahoma"/>
            <family val="2"/>
          </rPr>
          <t>Mei-Chin Yang:</t>
        </r>
        <r>
          <rPr>
            <sz val="9"/>
            <color indexed="81"/>
            <rFont val="Tahoma"/>
            <family val="2"/>
          </rPr>
          <t xml:space="preserve">
for FY22
</t>
        </r>
      </text>
    </comment>
    <comment ref="G49" authorId="0" shapeId="0" xr:uid="{500A2DE2-77C9-4439-B409-26EED5A46C6E}">
      <text>
        <r>
          <rPr>
            <b/>
            <sz val="9"/>
            <color indexed="81"/>
            <rFont val="Tahoma"/>
            <family val="2"/>
          </rPr>
          <t>Mei-Chin Yang:</t>
        </r>
        <r>
          <rPr>
            <sz val="9"/>
            <color indexed="81"/>
            <rFont val="Tahoma"/>
            <family val="2"/>
          </rPr>
          <t xml:space="preserve">
FY23</t>
        </r>
      </text>
    </comment>
    <comment ref="G53" authorId="1" shapeId="0" xr:uid="{CF96EC4E-1FB6-4DC3-BB87-63C04C7D6CF0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FY23 (recd 6/9/23)
</t>
        </r>
      </text>
    </comment>
    <comment ref="G54" authorId="1" shapeId="0" xr:uid="{5FEA00E8-1163-43AE-B7D7-6465279CF615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FY24 (recd 9/1/23)
</t>
        </r>
      </text>
    </comment>
    <comment ref="G77" authorId="1" shapeId="0" xr:uid="{C8036E94-EBC5-4A0C-B1C4-0CA01EA4E8FE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recd 5/2025
</t>
        </r>
      </text>
    </comment>
    <comment ref="G78" authorId="1" shapeId="0" xr:uid="{C683BE0C-F3E8-469A-BF0E-62CE36DC50E6}">
      <text>
        <r>
          <rPr>
            <b/>
            <sz val="9"/>
            <color indexed="81"/>
            <rFont val="Tahoma"/>
            <charset val="1"/>
          </rPr>
          <t>Cindy Lui:</t>
        </r>
        <r>
          <rPr>
            <sz val="9"/>
            <color indexed="81"/>
            <rFont val="Tahoma"/>
            <charset val="1"/>
          </rPr>
          <t xml:space="preserve">
will collect in FY26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G12" authorId="0" shapeId="0" xr:uid="{DDE3D8CD-F282-4C35-A9EB-8B7D41B275C0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recd FY24 Jan 24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G12" authorId="0" shapeId="0" xr:uid="{A6ED2C40-011C-4DD1-8972-C4CC294A4A38}">
      <text>
        <r>
          <rPr>
            <b/>
            <sz val="9"/>
            <color indexed="81"/>
            <rFont val="Tahoma"/>
            <charset val="1"/>
          </rPr>
          <t>Cindy Lui:</t>
        </r>
        <r>
          <rPr>
            <sz val="9"/>
            <color indexed="81"/>
            <rFont val="Tahoma"/>
            <charset val="1"/>
          </rPr>
          <t xml:space="preserve">
recd 5/2025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AE11" authorId="0" shapeId="0" xr:uid="{00451943-BDD9-4429-BB18-DBDB91C1562D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early payoff 5/23</t>
        </r>
      </text>
    </comment>
    <comment ref="AK16" authorId="0" shapeId="0" xr:uid="{AA277A8D-6CA7-4E01-BE4F-4352F973D99E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early payoff 6/7/24
</t>
        </r>
      </text>
    </comment>
    <comment ref="G22" authorId="0" shapeId="0" xr:uid="{4E428F77-6D99-4500-8DF4-B80955E04E52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int collected in FY25 7/25/24
</t>
        </r>
      </text>
    </comment>
    <comment ref="G26" authorId="0" shapeId="0" xr:uid="{DE036CE4-96C1-45EC-8010-1B9DEF1B90F9}">
      <text>
        <r>
          <rPr>
            <b/>
            <sz val="9"/>
            <color indexed="81"/>
            <rFont val="Tahoma"/>
            <charset val="1"/>
          </rPr>
          <t>Cindy Lui:</t>
        </r>
        <r>
          <rPr>
            <sz val="9"/>
            <color indexed="81"/>
            <rFont val="Tahoma"/>
            <charset val="1"/>
          </rPr>
          <t xml:space="preserve">
int is due in Jan 25
</t>
        </r>
      </text>
    </comment>
    <comment ref="G27" authorId="0" shapeId="0" xr:uid="{4E1DA30C-9733-41C2-B725-EF7A56D83E33}">
      <text>
        <r>
          <rPr>
            <b/>
            <sz val="9"/>
            <color indexed="81"/>
            <rFont val="Tahoma"/>
            <charset val="1"/>
          </rPr>
          <t>Cindy Lui:</t>
        </r>
        <r>
          <rPr>
            <sz val="9"/>
            <color indexed="81"/>
            <rFont val="Tahoma"/>
            <charset val="1"/>
          </rPr>
          <t xml:space="preserve">
recd 5/2025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Mei-Chin Yang</author>
    <author>Cindy Lui</author>
  </authors>
  <commentList>
    <comment ref="G34" authorId="0" shapeId="0" xr:uid="{9FAD623E-EF5B-4438-B13E-68302101E994}">
      <text>
        <r>
          <rPr>
            <b/>
            <sz val="9"/>
            <color indexed="81"/>
            <rFont val="Tahoma"/>
            <family val="2"/>
          </rPr>
          <t>Mei-Chin Yang:</t>
        </r>
        <r>
          <rPr>
            <sz val="9"/>
            <color indexed="81"/>
            <rFont val="Tahoma"/>
            <family val="2"/>
          </rPr>
          <t xml:space="preserve">
FY23</t>
        </r>
      </text>
    </comment>
    <comment ref="G39" authorId="0" shapeId="0" xr:uid="{7B5ED7C1-DAC4-4C2A-AD5E-8E601D671755}">
      <text>
        <r>
          <rPr>
            <b/>
            <sz val="9"/>
            <color indexed="81"/>
            <rFont val="Tahoma"/>
            <family val="2"/>
          </rPr>
          <t>Mei-Chin Yang:</t>
        </r>
        <r>
          <rPr>
            <sz val="9"/>
            <color indexed="81"/>
            <rFont val="Tahoma"/>
            <family val="2"/>
          </rPr>
          <t xml:space="preserve">
Paid Interest on Jan'23</t>
        </r>
      </text>
    </comment>
    <comment ref="G41" authorId="1" shapeId="0" xr:uid="{790104C9-33C9-43FD-9B85-21BE279CE735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FY23
</t>
        </r>
      </text>
    </comment>
    <comment ref="G42" authorId="1" shapeId="0" xr:uid="{91217FBC-E136-49BD-B88B-8B6C1FCBA3AD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FY24
</t>
        </r>
      </text>
    </comment>
    <comment ref="G48" authorId="1" shapeId="0" xr:uid="{74A503C3-94D3-4118-951B-82337456DFAB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no pre-interest</t>
        </r>
      </text>
    </comment>
    <comment ref="G49" authorId="1" shapeId="0" xr:uid="{32D25218-6478-4ED2-BA0F-E83ADF4281A8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interest will receive in Jan 2024
</t>
        </r>
      </text>
    </comment>
    <comment ref="G50" authorId="1" shapeId="0" xr:uid="{D09F9AC7-E01E-4F52-B6F5-3A9598CE050C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interest collected in FY25 7/15/24
</t>
        </r>
      </text>
    </comment>
  </commentList>
</comments>
</file>

<file path=xl/sharedStrings.xml><?xml version="1.0" encoding="utf-8"?>
<sst xmlns="http://schemas.openxmlformats.org/spreadsheetml/2006/main" count="675" uniqueCount="193">
  <si>
    <t>Disbursements</t>
  </si>
  <si>
    <t>FY</t>
  </si>
  <si>
    <t>Cert #</t>
  </si>
  <si>
    <t>Date</t>
  </si>
  <si>
    <t>Total</t>
  </si>
  <si>
    <t>UMCP</t>
  </si>
  <si>
    <t>UMB</t>
  </si>
  <si>
    <t>UMES</t>
  </si>
  <si>
    <t>USM-SG</t>
  </si>
  <si>
    <t>FSU</t>
  </si>
  <si>
    <t>TU</t>
  </si>
  <si>
    <t>Clear Date</t>
  </si>
  <si>
    <t>CES-2301</t>
  </si>
  <si>
    <t>TU-2301</t>
  </si>
  <si>
    <t>CP-2301</t>
  </si>
  <si>
    <t>TU-2302</t>
  </si>
  <si>
    <t>New Equipment Loan Program</t>
  </si>
  <si>
    <t>Debt Services</t>
  </si>
  <si>
    <t>UMBI</t>
  </si>
  <si>
    <t>UMBC</t>
  </si>
  <si>
    <t>CEES</t>
  </si>
  <si>
    <t>CSU</t>
  </si>
  <si>
    <t>SU</t>
  </si>
  <si>
    <t>Prior Loans</t>
  </si>
  <si>
    <t>New Loans</t>
  </si>
  <si>
    <t>Adjustments</t>
  </si>
  <si>
    <t>Down Payment</t>
  </si>
  <si>
    <t>Repayments of Principal</t>
  </si>
  <si>
    <t>Loans Outstanding</t>
  </si>
  <si>
    <t>Budget Stabilization</t>
  </si>
  <si>
    <t>UMUC</t>
  </si>
  <si>
    <t>USM - SG</t>
  </si>
  <si>
    <t>BSU</t>
  </si>
  <si>
    <t>UB</t>
  </si>
  <si>
    <t>Gross Debt Service</t>
  </si>
  <si>
    <t>Principal</t>
  </si>
  <si>
    <t>Interest</t>
  </si>
  <si>
    <t>Adjustment</t>
  </si>
  <si>
    <t>Prior Years Interest Earning</t>
  </si>
  <si>
    <t>New Revolving Equipment</t>
  </si>
  <si>
    <t>Debt Services Schedule</t>
  </si>
  <si>
    <t>Principal &amp; Interest Collection from Institutions</t>
  </si>
  <si>
    <t>6 month Interest Rate</t>
  </si>
  <si>
    <t>Inst.</t>
  </si>
  <si>
    <t>Loan Amount</t>
  </si>
  <si>
    <t>Years</t>
  </si>
  <si>
    <t>Fin Date</t>
  </si>
  <si>
    <t>Pre-Int</t>
  </si>
  <si>
    <t>Collected</t>
  </si>
  <si>
    <t>CP-1901</t>
  </si>
  <si>
    <t>CP-1902</t>
  </si>
  <si>
    <t>CP-1903</t>
  </si>
  <si>
    <t>FY19</t>
  </si>
  <si>
    <t>CP-2001</t>
  </si>
  <si>
    <t>CP-2002</t>
  </si>
  <si>
    <t>FY20</t>
  </si>
  <si>
    <t>CP-2101</t>
  </si>
  <si>
    <t>CP-2102</t>
  </si>
  <si>
    <t>FY21</t>
  </si>
  <si>
    <t>CP-2201</t>
  </si>
  <si>
    <t>FY22</t>
  </si>
  <si>
    <t>FY23</t>
  </si>
  <si>
    <t>UMB-1901</t>
  </si>
  <si>
    <t>UMB-1902</t>
  </si>
  <si>
    <t>UMB-1903</t>
  </si>
  <si>
    <t>UMB-1904</t>
  </si>
  <si>
    <t>UMB-1905</t>
  </si>
  <si>
    <t>UMB-1906</t>
  </si>
  <si>
    <t>UMB-1907</t>
  </si>
  <si>
    <t>UMB-1908</t>
  </si>
  <si>
    <t>UMB-1909</t>
  </si>
  <si>
    <t>UMB-1910</t>
  </si>
  <si>
    <t>UMB-1911</t>
  </si>
  <si>
    <t>UMB-1912</t>
  </si>
  <si>
    <t>UMB-1913</t>
  </si>
  <si>
    <t>UMB-1914</t>
  </si>
  <si>
    <t>UMB-1915</t>
  </si>
  <si>
    <t>UMB-1916</t>
  </si>
  <si>
    <t>UMB-1917</t>
  </si>
  <si>
    <t>UMB-2001</t>
  </si>
  <si>
    <t>UMB-2002</t>
  </si>
  <si>
    <t>UMB-2003</t>
  </si>
  <si>
    <t>UMB-2004</t>
  </si>
  <si>
    <t>UMB-2101</t>
  </si>
  <si>
    <t>UMB-2102</t>
  </si>
  <si>
    <t>UMB-2103</t>
  </si>
  <si>
    <t>UMB-2104</t>
  </si>
  <si>
    <t>UMB-2105</t>
  </si>
  <si>
    <t>UMB-2201</t>
  </si>
  <si>
    <t>UMB-2202</t>
  </si>
  <si>
    <t>UMB-2203</t>
  </si>
  <si>
    <t>UMB-2204</t>
  </si>
  <si>
    <t>UMB-2205</t>
  </si>
  <si>
    <t>UMB-2206</t>
  </si>
  <si>
    <t>UMB-2207</t>
  </si>
  <si>
    <t>ES-1901</t>
  </si>
  <si>
    <t>F-1901</t>
  </si>
  <si>
    <t>F-1902</t>
  </si>
  <si>
    <t>F-1903</t>
  </si>
  <si>
    <t>F-2101</t>
  </si>
  <si>
    <t>TU-2101</t>
  </si>
  <si>
    <t>TU-2102</t>
  </si>
  <si>
    <t>TU-2103</t>
  </si>
  <si>
    <t>TU-2105</t>
  </si>
  <si>
    <t>TU-2106</t>
  </si>
  <si>
    <t>TU-2107</t>
  </si>
  <si>
    <t>TU-2108</t>
  </si>
  <si>
    <t>TU-2109</t>
  </si>
  <si>
    <t>TU-2110</t>
  </si>
  <si>
    <t>TU-2111</t>
  </si>
  <si>
    <t>TU-2112</t>
  </si>
  <si>
    <t>TU-2113</t>
  </si>
  <si>
    <t>TU-2114</t>
  </si>
  <si>
    <t>TU-2115</t>
  </si>
  <si>
    <t>TU-2116</t>
  </si>
  <si>
    <t>TU-2117</t>
  </si>
  <si>
    <t>TU-2118</t>
  </si>
  <si>
    <t>TU-2119</t>
  </si>
  <si>
    <t>TU-2201</t>
  </si>
  <si>
    <t>TU-2202</t>
  </si>
  <si>
    <t>TU-2203</t>
  </si>
  <si>
    <t>TU-2204</t>
  </si>
  <si>
    <t>TU-2205</t>
  </si>
  <si>
    <t>TU-2206</t>
  </si>
  <si>
    <t>Rate</t>
  </si>
  <si>
    <t>UMB-2301</t>
  </si>
  <si>
    <t>UMB-2302</t>
  </si>
  <si>
    <t>Paid Off - FY23</t>
  </si>
  <si>
    <t>TU-2303</t>
  </si>
  <si>
    <t>TU-2304</t>
  </si>
  <si>
    <t>TU-2305</t>
  </si>
  <si>
    <t>Rate %</t>
  </si>
  <si>
    <t>UMBC-2301</t>
  </si>
  <si>
    <t>CSU-2401</t>
  </si>
  <si>
    <t>UMB-2401</t>
  </si>
  <si>
    <t>UMB-2402</t>
  </si>
  <si>
    <t>UMB-2403</t>
  </si>
  <si>
    <t>UMB-2404</t>
  </si>
  <si>
    <t>TU-2401</t>
  </si>
  <si>
    <t>TU-2402</t>
  </si>
  <si>
    <t>FY24</t>
  </si>
  <si>
    <t>UMB-2405</t>
  </si>
  <si>
    <t>TU-2403</t>
  </si>
  <si>
    <t>UMB-2406</t>
  </si>
  <si>
    <t>UMB-2407</t>
  </si>
  <si>
    <t>CP-2401</t>
  </si>
  <si>
    <t>F-2401</t>
  </si>
  <si>
    <t>UMB-2408</t>
  </si>
  <si>
    <t>TU-2404</t>
  </si>
  <si>
    <t>UMBC-2401</t>
  </si>
  <si>
    <t>UMB-2409</t>
  </si>
  <si>
    <t>Paid Off - FY22</t>
  </si>
  <si>
    <t>Equipment Loan Program</t>
  </si>
  <si>
    <t>UMB-2410</t>
  </si>
  <si>
    <t>UMB-2411</t>
  </si>
  <si>
    <t>UMB-2412</t>
  </si>
  <si>
    <t>ES-2401</t>
  </si>
  <si>
    <t>F-2402</t>
  </si>
  <si>
    <t>TU-2405</t>
  </si>
  <si>
    <t>UMCES</t>
  </si>
  <si>
    <t>CP-2402</t>
  </si>
  <si>
    <t>Paid Off-FY24</t>
  </si>
  <si>
    <t>FY25</t>
  </si>
  <si>
    <t>Early Payoff</t>
  </si>
  <si>
    <t>F-2501</t>
  </si>
  <si>
    <t>June 30, 2024 Balance</t>
  </si>
  <si>
    <t>(Interest Pymt)</t>
  </si>
  <si>
    <t>No outstanding Loans</t>
  </si>
  <si>
    <t xml:space="preserve">FY25 </t>
  </si>
  <si>
    <t>UMB-2501</t>
  </si>
  <si>
    <t>UMB-2502</t>
  </si>
  <si>
    <t>UMB-2503</t>
  </si>
  <si>
    <t>UMB-2504</t>
  </si>
  <si>
    <t>TU-2501</t>
  </si>
  <si>
    <t>CSU-2504</t>
  </si>
  <si>
    <t>F-2502</t>
  </si>
  <si>
    <t>UMB-2505</t>
  </si>
  <si>
    <t>UMB-2506</t>
  </si>
  <si>
    <t>FY2025</t>
  </si>
  <si>
    <t>Balance as of 6/30/2025</t>
  </si>
  <si>
    <t xml:space="preserve">Payment From Institutions - FY25 </t>
  </si>
  <si>
    <t xml:space="preserve">FY 2025 </t>
  </si>
  <si>
    <t>ES-1801</t>
  </si>
  <si>
    <t>FY18</t>
  </si>
  <si>
    <t>Total Int Collected</t>
  </si>
  <si>
    <t>last pymt-4/2023</t>
  </si>
  <si>
    <t>paid off 10/1/22</t>
  </si>
  <si>
    <t>paid off 8/9/24</t>
  </si>
  <si>
    <t>including early payoff</t>
  </si>
  <si>
    <t>checked 5/13/25</t>
  </si>
  <si>
    <t>outstanding principal</t>
  </si>
  <si>
    <t>thru FY25</t>
  </si>
  <si>
    <t>CSU-2501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</si>
</sst>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/dd/yy;@"/>
    <numFmt numFmtId="165" formatCode="mm/dd/yy"/>
    <numFmt numFmtId="166" formatCode="0.0"/>
    <numFmt numFmtId="167" formatCode="0.000%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1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40" fontId="1" fillId="0" borderId="0" xfId="0" applyNumberFormat="1" applyFont="1" applyAlignment="1">
      <alignment horizontal="left"/>
    </xf>
    <xf numFmtId="40" fontId="1" fillId="0" borderId="0" xfId="0" applyNumberFormat="1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quotePrefix="1" applyAlignment="1">
      <alignment horizontal="lef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40" fontId="1" fillId="2" borderId="2" xfId="0" applyNumberFormat="1" applyFont="1" applyFill="1" applyBorder="1" applyAlignment="1">
      <alignment horizontal="center"/>
    </xf>
    <xf numFmtId="40" fontId="0" fillId="2" borderId="2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40" fontId="0" fillId="0" borderId="0" xfId="0" applyNumberFormat="1"/>
    <xf numFmtId="165" fontId="0" fillId="0" borderId="0" xfId="0" applyNumberFormat="1" applyAlignment="1">
      <alignment horizontal="center"/>
    </xf>
    <xf numFmtId="0" fontId="0" fillId="0" borderId="3" xfId="0" applyBorder="1" applyAlignment="1">
      <alignment horizontal="center"/>
    </xf>
    <xf numFmtId="40" fontId="0" fillId="0" borderId="3" xfId="0" applyNumberFormat="1" applyBorder="1"/>
    <xf numFmtId="0" fontId="0" fillId="0" borderId="0" xfId="0" applyAlignment="1">
      <alignment horizontal="center"/>
    </xf>
    <xf numFmtId="164" fontId="3" fillId="0" borderId="0" xfId="0" applyNumberFormat="1" applyFont="1" applyAlignment="1">
      <alignment horizontal="center"/>
    </xf>
    <xf numFmtId="165" fontId="0" fillId="0" borderId="0" xfId="0" applyNumberFormat="1"/>
    <xf numFmtId="40" fontId="0" fillId="3" borderId="4" xfId="0" applyNumberFormat="1" applyFill="1" applyBorder="1" applyAlignment="1">
      <alignment horizontal="center"/>
    </xf>
    <xf numFmtId="40" fontId="0" fillId="3" borderId="5" xfId="0" applyNumberFormat="1" applyFill="1" applyBorder="1" applyAlignment="1">
      <alignment horizontal="center"/>
    </xf>
    <xf numFmtId="165" fontId="0" fillId="0" borderId="0" xfId="0" quotePrefix="1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0" fontId="0" fillId="0" borderId="0" xfId="0" quotePrefix="1" applyNumberFormat="1" applyAlignment="1">
      <alignment horizontal="left"/>
    </xf>
    <xf numFmtId="40" fontId="0" fillId="3" borderId="4" xfId="0" quotePrefix="1" applyNumberFormat="1" applyFill="1" applyBorder="1" applyAlignment="1">
      <alignment horizontal="center"/>
    </xf>
    <xf numFmtId="40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7" fontId="0" fillId="0" borderId="0" xfId="0" applyNumberFormat="1" applyAlignment="1">
      <alignment horizontal="left"/>
    </xf>
    <xf numFmtId="167" fontId="0" fillId="0" borderId="0" xfId="0" applyNumberFormat="1" applyAlignment="1">
      <alignment horizontal="center"/>
    </xf>
    <xf numFmtId="167" fontId="0" fillId="0" borderId="0" xfId="0" applyNumberFormat="1"/>
    <xf numFmtId="164" fontId="0" fillId="2" borderId="6" xfId="0" applyNumberFormat="1" applyFill="1" applyBorder="1" applyAlignment="1">
      <alignment horizontal="center"/>
    </xf>
    <xf numFmtId="164" fontId="0" fillId="0" borderId="0" xfId="0" applyNumberFormat="1"/>
    <xf numFmtId="0" fontId="0" fillId="2" borderId="7" xfId="0" applyFill="1" applyBorder="1" applyAlignment="1">
      <alignment horizontal="center"/>
    </xf>
    <xf numFmtId="1" fontId="0" fillId="2" borderId="7" xfId="0" applyNumberFormat="1" applyFill="1" applyBorder="1" applyAlignment="1">
      <alignment horizontal="center"/>
    </xf>
    <xf numFmtId="40" fontId="0" fillId="2" borderId="7" xfId="0" applyNumberFormat="1" applyFill="1" applyBorder="1" applyAlignment="1">
      <alignment horizontal="center"/>
    </xf>
    <xf numFmtId="166" fontId="0" fillId="2" borderId="7" xfId="0" applyNumberFormat="1" applyFill="1" applyBorder="1" applyAlignment="1">
      <alignment horizontal="center"/>
    </xf>
    <xf numFmtId="165" fontId="0" fillId="2" borderId="7" xfId="0" applyNumberFormat="1" applyFill="1" applyBorder="1" applyAlignment="1">
      <alignment horizontal="center"/>
    </xf>
    <xf numFmtId="1" fontId="1" fillId="0" borderId="0" xfId="0" applyNumberFormat="1" applyFont="1" applyAlignment="1">
      <alignment horizontal="center"/>
    </xf>
    <xf numFmtId="1" fontId="0" fillId="0" borderId="3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40" fontId="0" fillId="0" borderId="8" xfId="0" applyNumberFormat="1" applyBorder="1"/>
    <xf numFmtId="40" fontId="0" fillId="2" borderId="6" xfId="0" applyNumberFormat="1" applyFill="1" applyBorder="1" applyAlignment="1">
      <alignment horizontal="center"/>
    </xf>
    <xf numFmtId="40" fontId="1" fillId="0" borderId="3" xfId="0" applyNumberFormat="1" applyFont="1" applyBorder="1" applyAlignment="1">
      <alignment horizontal="right"/>
    </xf>
    <xf numFmtId="165" fontId="0" fillId="0" borderId="3" xfId="0" applyNumberFormat="1" applyBorder="1"/>
    <xf numFmtId="0" fontId="1" fillId="0" borderId="3" xfId="0" applyFont="1" applyBorder="1" applyAlignment="1">
      <alignment horizontal="center"/>
    </xf>
    <xf numFmtId="40" fontId="1" fillId="0" borderId="0" xfId="0" applyNumberFormat="1" applyFont="1"/>
    <xf numFmtId="10" fontId="0" fillId="0" borderId="0" xfId="0" applyNumberFormat="1"/>
    <xf numFmtId="10" fontId="0" fillId="2" borderId="6" xfId="0" applyNumberFormat="1" applyFill="1" applyBorder="1" applyAlignment="1">
      <alignment horizontal="center"/>
    </xf>
    <xf numFmtId="10" fontId="0" fillId="2" borderId="7" xfId="0" applyNumberFormat="1" applyFill="1" applyBorder="1" applyAlignment="1">
      <alignment horizontal="center"/>
    </xf>
    <xf numFmtId="10" fontId="0" fillId="0" borderId="3" xfId="0" applyNumberFormat="1" applyBorder="1"/>
    <xf numFmtId="10" fontId="0" fillId="0" borderId="0" xfId="0" applyNumberFormat="1" applyAlignment="1">
      <alignment horizontal="center"/>
    </xf>
    <xf numFmtId="10" fontId="0" fillId="0" borderId="3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8" xfId="0" applyBorder="1"/>
    <xf numFmtId="14" fontId="0" fillId="0" borderId="0" xfId="1" applyNumberFormat="1" applyFont="1"/>
    <xf numFmtId="43" fontId="0" fillId="0" borderId="0" xfId="1" applyFont="1"/>
    <xf numFmtId="40" fontId="6" fillId="0" borderId="0" xfId="0" applyNumberFormat="1" applyFont="1"/>
    <xf numFmtId="40" fontId="6" fillId="0" borderId="0" xfId="0" applyNumberFormat="1" applyFont="1" applyAlignment="1">
      <alignment horizontal="center"/>
    </xf>
    <xf numFmtId="0" fontId="1" fillId="4" borderId="0" xfId="0" quotePrefix="1" applyFont="1" applyFill="1" applyAlignment="1">
      <alignment horizontal="left"/>
    </xf>
    <xf numFmtId="40" fontId="0" fillId="4" borderId="0" xfId="0" applyNumberFormat="1" applyFill="1"/>
    <xf numFmtId="43" fontId="0" fillId="0" borderId="0" xfId="1" applyFont="1" applyFill="1"/>
    <xf numFmtId="0" fontId="9" fillId="0" borderId="0" xfId="0" quotePrefix="1" applyFont="1" applyAlignment="1">
      <alignment horizontal="left"/>
    </xf>
    <xf numFmtId="0" fontId="2" fillId="0" borderId="0" xfId="0" quotePrefix="1" applyFont="1" applyAlignment="1">
      <alignment horizontal="left"/>
    </xf>
    <xf numFmtId="0" fontId="2" fillId="0" borderId="0" xfId="0" applyFont="1" applyAlignment="1">
      <alignment horizontal="left"/>
    </xf>
    <xf numFmtId="40" fontId="11" fillId="0" borderId="0" xfId="0" applyNumberFormat="1" applyFont="1" applyAlignment="1">
      <alignment horizontal="right"/>
    </xf>
    <xf numFmtId="0" fontId="10" fillId="0" borderId="0" xfId="0" applyFont="1"/>
    <xf numFmtId="40" fontId="0" fillId="5" borderId="9" xfId="0" applyNumberFormat="1" applyFill="1" applyBorder="1"/>
    <xf numFmtId="40" fontId="0" fillId="5" borderId="0" xfId="0" applyNumberFormat="1" applyFill="1" applyAlignment="1">
      <alignment horizontal="center"/>
    </xf>
    <xf numFmtId="164" fontId="0" fillId="2" borderId="10" xfId="0" applyNumberFormat="1" applyFill="1" applyBorder="1" applyAlignment="1">
      <alignment horizontal="center"/>
    </xf>
    <xf numFmtId="40" fontId="0" fillId="2" borderId="11" xfId="0" applyNumberFormat="1" applyFill="1" applyBorder="1" applyAlignment="1">
      <alignment horizontal="center"/>
    </xf>
    <xf numFmtId="40" fontId="0" fillId="6" borderId="0" xfId="0" applyNumberFormat="1" applyFill="1"/>
    <xf numFmtId="40" fontId="0" fillId="7" borderId="0" xfId="0" applyNumberFormat="1" applyFill="1"/>
    <xf numFmtId="4" fontId="0" fillId="0" borderId="0" xfId="0" applyNumberFormat="1"/>
    <xf numFmtId="14" fontId="0" fillId="0" borderId="0" xfId="1" applyNumberFormat="1" applyFont="1" applyFill="1"/>
    <xf numFmtId="40" fontId="9" fillId="0" borderId="0" xfId="0" applyNumberFormat="1" applyFont="1"/>
    <xf numFmtId="40" fontId="9" fillId="6" borderId="0" xfId="0" applyNumberFormat="1" applyFont="1" applyFill="1"/>
    <xf numFmtId="40" fontId="9" fillId="5" borderId="0" xfId="0" applyNumberFormat="1" applyFont="1" applyFill="1"/>
    <xf numFmtId="164" fontId="0" fillId="5" borderId="0" xfId="0" applyNumberFormat="1" applyFill="1"/>
    <xf numFmtId="40" fontId="6" fillId="6" borderId="0" xfId="0" applyNumberFormat="1" applyFont="1" applyFill="1" applyAlignment="1">
      <alignment horizontal="center"/>
    </xf>
    <xf numFmtId="40" fontId="6" fillId="6" borderId="9" xfId="0" applyNumberFormat="1" applyFont="1" applyFill="1" applyBorder="1"/>
    <xf numFmtId="0" fontId="1" fillId="0" borderId="12" xfId="0" applyFont="1" applyBorder="1" applyAlignment="1">
      <alignment horizontal="center"/>
    </xf>
    <xf numFmtId="40" fontId="0" fillId="0" borderId="12" xfId="0" applyNumberFormat="1" applyBorder="1"/>
    <xf numFmtId="166" fontId="0" fillId="0" borderId="12" xfId="0" applyNumberFormat="1" applyBorder="1" applyAlignment="1">
      <alignment horizontal="center"/>
    </xf>
    <xf numFmtId="165" fontId="0" fillId="0" borderId="12" xfId="0" applyNumberFormat="1" applyBorder="1"/>
    <xf numFmtId="40" fontId="0" fillId="0" borderId="9" xfId="0" applyNumberFormat="1" applyBorder="1"/>
    <xf numFmtId="40" fontId="0" fillId="9" borderId="0" xfId="0" applyNumberFormat="1" applyFill="1"/>
    <xf numFmtId="0" fontId="0" fillId="10" borderId="0" xfId="0" applyFill="1" applyAlignment="1">
      <alignment horizontal="center"/>
    </xf>
    <xf numFmtId="1" fontId="1" fillId="10" borderId="0" xfId="0" applyNumberFormat="1" applyFont="1" applyFill="1" applyAlignment="1">
      <alignment horizontal="center"/>
    </xf>
    <xf numFmtId="43" fontId="0" fillId="10" borderId="0" xfId="1" applyFont="1" applyFill="1"/>
    <xf numFmtId="40" fontId="0" fillId="10" borderId="0" xfId="0" applyNumberFormat="1" applyFill="1"/>
    <xf numFmtId="40" fontId="0" fillId="5" borderId="0" xfId="0" applyNumberFormat="1" applyFill="1"/>
    <xf numFmtId="40" fontId="0" fillId="8" borderId="0" xfId="0" applyNumberForma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65</xdr:row>
      <xdr:rowOff>0</xdr:rowOff>
    </xdr:from>
    <xdr:to>
      <xdr:col>7</xdr:col>
      <xdr:colOff>324806</xdr:colOff>
      <xdr:row>80</xdr:row>
      <xdr:rowOff>19451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6D30957-DA0D-4212-8299-BBAF6E6C2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2449175"/>
          <a:ext cx="6849431" cy="2876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753BD-B78D-435C-AA87-83E4DCB7ACE8}">
  <dimension ref="A1:N20"/>
  <sheetViews>
    <sheetView tabSelected="1" workbookViewId="0">
      <selection activeCell="D15" sqref="D15"/>
    </sheetView>
  </sheetViews>
  <sheetFormatPr defaultRowHeight="15" x14ac:dyDescent="0.25"/>
  <cols>
    <col min="1" max="1" width="3.42578125" customWidth="1"/>
    <col min="3" max="3" width="10.7109375" bestFit="1" customWidth="1"/>
    <col min="4" max="4" width="13.5703125" bestFit="1" customWidth="1"/>
    <col min="5" max="5" width="10.85546875" bestFit="1" customWidth="1"/>
    <col min="6" max="6" width="13.28515625" bestFit="1" customWidth="1"/>
    <col min="7" max="7" width="10.85546875" bestFit="1" customWidth="1"/>
    <col min="8" max="8" width="12.42578125" bestFit="1" customWidth="1"/>
    <col min="9" max="9" width="9.85546875" bestFit="1" customWidth="1"/>
    <col min="10" max="10" width="12.85546875" customWidth="1"/>
    <col min="11" max="11" width="12.42578125" bestFit="1" customWidth="1"/>
    <col min="12" max="12" width="10.85546875" bestFit="1" customWidth="1"/>
    <col min="13" max="13" width="13.28515625" bestFit="1" customWidth="1"/>
    <col min="14" max="14" width="10.7109375" bestFit="1" customWidth="1"/>
  </cols>
  <sheetData>
    <row r="1" spans="1:14" s="5" customFormat="1" ht="12.75" x14ac:dyDescent="0.2">
      <c r="A1" s="68" t="s">
        <v>152</v>
      </c>
      <c r="B1" s="1"/>
      <c r="C1" s="2"/>
      <c r="D1" s="3"/>
      <c r="E1" s="3"/>
      <c r="F1" s="70"/>
      <c r="G1" s="4"/>
      <c r="H1" s="4"/>
      <c r="I1" s="4"/>
      <c r="J1" s="4"/>
      <c r="K1" s="4"/>
      <c r="L1" s="4"/>
      <c r="M1" s="4"/>
      <c r="N1" s="2"/>
    </row>
    <row r="2" spans="1:14" s="5" customFormat="1" ht="12.75" x14ac:dyDescent="0.2">
      <c r="A2" s="69" t="s">
        <v>0</v>
      </c>
      <c r="B2" s="1"/>
      <c r="C2" s="2"/>
      <c r="D2" s="3"/>
      <c r="E2" s="3"/>
      <c r="F2" s="4"/>
      <c r="G2" s="4"/>
      <c r="H2" s="4"/>
      <c r="I2" s="4"/>
      <c r="J2" s="4"/>
      <c r="K2" s="4"/>
      <c r="L2" s="4"/>
      <c r="M2" s="4"/>
      <c r="N2" s="2"/>
    </row>
    <row r="3" spans="1:14" s="5" customFormat="1" x14ac:dyDescent="0.25">
      <c r="A3" s="67" t="s">
        <v>168</v>
      </c>
      <c r="B3" s="1"/>
      <c r="C3" s="2"/>
      <c r="D3" s="3"/>
      <c r="E3" s="3"/>
      <c r="F3" s="4"/>
      <c r="G3" s="4"/>
      <c r="H3" s="4"/>
      <c r="I3" s="4"/>
      <c r="J3" s="4"/>
      <c r="K3" s="4"/>
      <c r="L3" s="4"/>
      <c r="M3" s="4"/>
      <c r="N3" s="2"/>
    </row>
    <row r="4" spans="1:14" s="5" customFormat="1" ht="13.5" thickBot="1" x14ac:dyDescent="0.25">
      <c r="A4" s="6"/>
      <c r="B4" s="8"/>
      <c r="C4" s="2"/>
      <c r="D4" s="3"/>
      <c r="E4" s="3"/>
      <c r="F4" s="4"/>
      <c r="G4" s="4"/>
      <c r="H4" s="4"/>
      <c r="I4" s="4"/>
      <c r="J4" s="4"/>
      <c r="K4" s="4"/>
      <c r="L4" s="4"/>
      <c r="M4" s="4"/>
      <c r="N4" s="2"/>
    </row>
    <row r="5" spans="1:14" s="5" customFormat="1" ht="16.5" thickTop="1" thickBot="1" x14ac:dyDescent="0.3">
      <c r="A5" s="9" t="s">
        <v>1</v>
      </c>
      <c r="B5" s="9" t="s">
        <v>2</v>
      </c>
      <c r="C5" s="10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2" t="s">
        <v>19</v>
      </c>
      <c r="I5" s="11" t="s">
        <v>8</v>
      </c>
      <c r="J5" s="11" t="s">
        <v>20</v>
      </c>
      <c r="K5" s="11" t="s">
        <v>21</v>
      </c>
      <c r="L5" s="11" t="s">
        <v>9</v>
      </c>
      <c r="M5" s="11" t="s">
        <v>10</v>
      </c>
      <c r="N5" s="10" t="s">
        <v>11</v>
      </c>
    </row>
    <row r="6" spans="1:14" ht="15.75" thickTop="1" x14ac:dyDescent="0.25">
      <c r="A6">
        <v>25</v>
      </c>
      <c r="B6" s="13" t="s">
        <v>164</v>
      </c>
      <c r="C6" s="60">
        <v>45632</v>
      </c>
      <c r="D6" s="4">
        <f>SUM(E6:M6)</f>
        <v>76019.199999999997</v>
      </c>
      <c r="E6" s="4"/>
      <c r="F6" s="15"/>
      <c r="G6" s="29"/>
      <c r="H6" s="29"/>
      <c r="I6" s="15"/>
      <c r="J6" s="15"/>
      <c r="K6" s="61"/>
      <c r="L6" s="29">
        <v>76019.199999999997</v>
      </c>
      <c r="M6" s="51"/>
      <c r="N6" s="60">
        <v>45635</v>
      </c>
    </row>
    <row r="7" spans="1:14" x14ac:dyDescent="0.25">
      <c r="A7">
        <v>25</v>
      </c>
      <c r="B7" s="13" t="s">
        <v>169</v>
      </c>
      <c r="C7" s="60">
        <v>45306</v>
      </c>
      <c r="D7" s="4">
        <f t="shared" ref="D7:D15" si="0">SUM(E7:M7)</f>
        <v>96111.84</v>
      </c>
      <c r="E7" s="4"/>
      <c r="F7" s="61">
        <v>96111.84</v>
      </c>
      <c r="G7" s="15"/>
      <c r="H7" s="15"/>
      <c r="I7" s="15"/>
      <c r="J7" s="15"/>
      <c r="K7" s="15"/>
      <c r="L7" s="15"/>
      <c r="M7" s="15"/>
      <c r="N7" s="60">
        <v>45679</v>
      </c>
    </row>
    <row r="8" spans="1:14" x14ac:dyDescent="0.25">
      <c r="A8">
        <v>25</v>
      </c>
      <c r="B8" s="13" t="s">
        <v>170</v>
      </c>
      <c r="C8" s="60">
        <v>45712</v>
      </c>
      <c r="D8" s="4">
        <f t="shared" si="0"/>
        <v>60118</v>
      </c>
      <c r="E8" s="4"/>
      <c r="F8" s="61">
        <v>60118</v>
      </c>
      <c r="G8" s="15"/>
      <c r="H8" s="15"/>
      <c r="I8" s="15"/>
      <c r="J8" s="15"/>
      <c r="K8" s="15"/>
      <c r="L8" s="15"/>
      <c r="M8" s="15"/>
      <c r="N8" s="60">
        <v>45713</v>
      </c>
    </row>
    <row r="9" spans="1:14" x14ac:dyDescent="0.25">
      <c r="A9">
        <v>25</v>
      </c>
      <c r="B9" s="13" t="s">
        <v>171</v>
      </c>
      <c r="C9" s="60">
        <v>45712</v>
      </c>
      <c r="D9" s="4">
        <f t="shared" si="0"/>
        <v>80938.94</v>
      </c>
      <c r="E9" s="4"/>
      <c r="F9" s="61">
        <v>80938.94</v>
      </c>
      <c r="G9" s="15"/>
      <c r="H9" s="15"/>
      <c r="I9" s="15"/>
      <c r="J9" s="15"/>
      <c r="K9" s="15"/>
      <c r="L9" s="15"/>
      <c r="M9" s="15"/>
      <c r="N9" s="60">
        <v>45713</v>
      </c>
    </row>
    <row r="10" spans="1:14" x14ac:dyDescent="0.25">
      <c r="A10">
        <v>25</v>
      </c>
      <c r="B10" s="13" t="s">
        <v>172</v>
      </c>
      <c r="C10" s="60">
        <v>45712</v>
      </c>
      <c r="D10" s="4">
        <f t="shared" si="0"/>
        <v>55104.6</v>
      </c>
      <c r="E10" s="4"/>
      <c r="F10" s="61">
        <v>55104.6</v>
      </c>
      <c r="G10" s="15"/>
      <c r="H10" s="15"/>
      <c r="I10" s="15"/>
      <c r="J10" s="15"/>
      <c r="K10" s="15"/>
      <c r="L10" s="15"/>
      <c r="M10" s="15"/>
      <c r="N10" s="60">
        <v>45713</v>
      </c>
    </row>
    <row r="11" spans="1:14" x14ac:dyDescent="0.25">
      <c r="A11">
        <v>25</v>
      </c>
      <c r="B11" s="13" t="s">
        <v>173</v>
      </c>
      <c r="C11" s="60">
        <v>45722</v>
      </c>
      <c r="D11" s="4">
        <f t="shared" si="0"/>
        <v>2000</v>
      </c>
      <c r="E11" s="4"/>
      <c r="F11" s="61"/>
      <c r="G11" s="15"/>
      <c r="H11" s="15"/>
      <c r="I11" s="15"/>
      <c r="J11" s="15"/>
      <c r="K11" s="15"/>
      <c r="L11" s="15"/>
      <c r="M11" s="15">
        <v>2000</v>
      </c>
      <c r="N11" s="60">
        <v>45730</v>
      </c>
    </row>
    <row r="12" spans="1:14" x14ac:dyDescent="0.25">
      <c r="A12">
        <v>25</v>
      </c>
      <c r="B12" s="13" t="s">
        <v>174</v>
      </c>
      <c r="C12" s="60">
        <v>45758</v>
      </c>
      <c r="D12" s="4">
        <f t="shared" si="0"/>
        <v>1933000</v>
      </c>
      <c r="E12" s="4"/>
      <c r="F12" s="61"/>
      <c r="G12" s="15"/>
      <c r="H12" s="15"/>
      <c r="I12" s="15"/>
      <c r="J12" s="15"/>
      <c r="K12" s="15">
        <v>1933000</v>
      </c>
      <c r="L12" s="15"/>
      <c r="M12" s="15"/>
      <c r="N12" s="60">
        <v>45769</v>
      </c>
    </row>
    <row r="13" spans="1:14" x14ac:dyDescent="0.25">
      <c r="A13">
        <v>25</v>
      </c>
      <c r="B13" s="13" t="s">
        <v>175</v>
      </c>
      <c r="C13" s="60">
        <v>45758</v>
      </c>
      <c r="D13" s="4">
        <f t="shared" si="0"/>
        <v>143610</v>
      </c>
      <c r="E13" s="4"/>
      <c r="F13" s="61"/>
      <c r="G13" s="15"/>
      <c r="H13" s="15"/>
      <c r="I13" s="15"/>
      <c r="J13" s="15"/>
      <c r="K13" s="15"/>
      <c r="L13" s="15">
        <v>143610</v>
      </c>
      <c r="M13" s="15"/>
      <c r="N13" s="60">
        <v>45769</v>
      </c>
    </row>
    <row r="14" spans="1:14" x14ac:dyDescent="0.25">
      <c r="A14">
        <v>25</v>
      </c>
      <c r="B14" s="13" t="s">
        <v>176</v>
      </c>
      <c r="C14" s="60">
        <v>45771</v>
      </c>
      <c r="D14" s="4">
        <f t="shared" si="0"/>
        <v>302531.31</v>
      </c>
      <c r="E14" s="4"/>
      <c r="F14" s="61">
        <v>302531.31</v>
      </c>
      <c r="G14" s="15"/>
      <c r="H14" s="15"/>
      <c r="I14" s="15"/>
      <c r="J14" s="15"/>
      <c r="K14" s="15"/>
      <c r="L14" s="15"/>
      <c r="M14" s="15"/>
      <c r="N14" s="60">
        <v>45772</v>
      </c>
    </row>
    <row r="15" spans="1:14" x14ac:dyDescent="0.25">
      <c r="A15">
        <v>25</v>
      </c>
      <c r="B15" s="13" t="s">
        <v>177</v>
      </c>
      <c r="C15" s="60">
        <v>45819</v>
      </c>
      <c r="D15" s="4">
        <f t="shared" si="0"/>
        <v>93228.800000000003</v>
      </c>
      <c r="E15" s="4"/>
      <c r="F15" s="61">
        <v>93228.800000000003</v>
      </c>
      <c r="G15" s="15"/>
      <c r="H15" s="15"/>
      <c r="I15" s="15"/>
      <c r="J15" s="15"/>
      <c r="K15" s="15"/>
      <c r="L15" s="15"/>
      <c r="M15" s="15"/>
      <c r="N15" s="79">
        <v>45825</v>
      </c>
    </row>
    <row r="16" spans="1:14" x14ac:dyDescent="0.25">
      <c r="B16" s="13"/>
      <c r="C16" s="60"/>
      <c r="D16" s="4"/>
      <c r="E16" s="4"/>
      <c r="F16" s="61"/>
      <c r="G16" s="15"/>
      <c r="H16" s="15"/>
      <c r="I16" s="15"/>
      <c r="J16" s="15"/>
      <c r="K16" s="15"/>
      <c r="L16" s="15"/>
      <c r="M16" s="15"/>
      <c r="N16" s="60"/>
    </row>
    <row r="17" spans="2:14" x14ac:dyDescent="0.25">
      <c r="B17" s="19"/>
      <c r="C17" s="20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4"/>
    </row>
    <row r="18" spans="2:14" ht="15.75" thickBot="1" x14ac:dyDescent="0.3">
      <c r="B18" s="19"/>
      <c r="C18" s="20"/>
      <c r="D18" s="18">
        <f t="shared" ref="D18:M18" si="1">SUM(D6:D17)</f>
        <v>2842662.69</v>
      </c>
      <c r="E18" s="18">
        <f t="shared" si="1"/>
        <v>0</v>
      </c>
      <c r="F18" s="18">
        <f t="shared" si="1"/>
        <v>688033.49</v>
      </c>
      <c r="G18" s="18">
        <f t="shared" si="1"/>
        <v>0</v>
      </c>
      <c r="H18" s="18">
        <f t="shared" si="1"/>
        <v>0</v>
      </c>
      <c r="I18" s="18">
        <f t="shared" si="1"/>
        <v>0</v>
      </c>
      <c r="J18" s="18">
        <f t="shared" si="1"/>
        <v>0</v>
      </c>
      <c r="K18" s="18">
        <f t="shared" si="1"/>
        <v>1933000</v>
      </c>
      <c r="L18" s="18">
        <f t="shared" si="1"/>
        <v>219629.2</v>
      </c>
      <c r="M18" s="18">
        <f t="shared" si="1"/>
        <v>2000</v>
      </c>
      <c r="N18" s="14"/>
    </row>
    <row r="19" spans="2:14" ht="15.75" thickTop="1" x14ac:dyDescent="0.25">
      <c r="B19" s="19"/>
      <c r="C19" s="20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4"/>
    </row>
    <row r="20" spans="2:14" x14ac:dyDescent="0.25">
      <c r="B20" s="19"/>
      <c r="C20" s="20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C65DA-E9E1-4D6D-86B5-729805F68AF2}">
  <dimension ref="A1:BP25"/>
  <sheetViews>
    <sheetView workbookViewId="0">
      <selection activeCell="B9" sqref="B9"/>
    </sheetView>
  </sheetViews>
  <sheetFormatPr defaultRowHeight="15" x14ac:dyDescent="0.25"/>
  <cols>
    <col min="1" max="1" width="30.5703125" customWidth="1"/>
    <col min="2" max="2" width="14.7109375" customWidth="1"/>
    <col min="3" max="3" width="12.7109375" customWidth="1"/>
    <col min="4" max="4" width="14.42578125" customWidth="1"/>
    <col min="5" max="5" width="12.7109375" hidden="1" customWidth="1"/>
    <col min="6" max="11" width="12.7109375" customWidth="1"/>
    <col min="12" max="12" width="12.7109375" hidden="1" customWidth="1"/>
    <col min="13" max="13" width="12.7109375" customWidth="1"/>
    <col min="252" max="252" width="30.5703125" customWidth="1"/>
    <col min="253" max="253" width="14.7109375" customWidth="1"/>
    <col min="254" max="254" width="13.5703125" customWidth="1"/>
    <col min="255" max="255" width="15.7109375" customWidth="1"/>
    <col min="256" max="256" width="0" hidden="1" customWidth="1"/>
    <col min="257" max="257" width="13" customWidth="1"/>
    <col min="258" max="258" width="11.7109375" customWidth="1"/>
    <col min="259" max="259" width="0" hidden="1" customWidth="1"/>
    <col min="260" max="260" width="10.7109375" customWidth="1"/>
    <col min="261" max="262" width="0" hidden="1" customWidth="1"/>
    <col min="263" max="263" width="13.28515625" customWidth="1"/>
    <col min="264" max="264" width="11.7109375" customWidth="1"/>
    <col min="265" max="266" width="0" hidden="1" customWidth="1"/>
    <col min="267" max="267" width="13.140625" customWidth="1"/>
    <col min="268" max="268" width="13.5703125" customWidth="1"/>
    <col min="508" max="508" width="30.5703125" customWidth="1"/>
    <col min="509" max="509" width="14.7109375" customWidth="1"/>
    <col min="510" max="510" width="13.5703125" customWidth="1"/>
    <col min="511" max="511" width="15.7109375" customWidth="1"/>
    <col min="512" max="512" width="0" hidden="1" customWidth="1"/>
    <col min="513" max="513" width="13" customWidth="1"/>
    <col min="514" max="514" width="11.7109375" customWidth="1"/>
    <col min="515" max="515" width="0" hidden="1" customWidth="1"/>
    <col min="516" max="516" width="10.7109375" customWidth="1"/>
    <col min="517" max="518" width="0" hidden="1" customWidth="1"/>
    <col min="519" max="519" width="13.28515625" customWidth="1"/>
    <col min="520" max="520" width="11.7109375" customWidth="1"/>
    <col min="521" max="522" width="0" hidden="1" customWidth="1"/>
    <col min="523" max="523" width="13.140625" customWidth="1"/>
    <col min="524" max="524" width="13.5703125" customWidth="1"/>
    <col min="764" max="764" width="30.5703125" customWidth="1"/>
    <col min="765" max="765" width="14.7109375" customWidth="1"/>
    <col min="766" max="766" width="13.5703125" customWidth="1"/>
    <col min="767" max="767" width="15.7109375" customWidth="1"/>
    <col min="768" max="768" width="0" hidden="1" customWidth="1"/>
    <col min="769" max="769" width="13" customWidth="1"/>
    <col min="770" max="770" width="11.7109375" customWidth="1"/>
    <col min="771" max="771" width="0" hidden="1" customWidth="1"/>
    <col min="772" max="772" width="10.7109375" customWidth="1"/>
    <col min="773" max="774" width="0" hidden="1" customWidth="1"/>
    <col min="775" max="775" width="13.28515625" customWidth="1"/>
    <col min="776" max="776" width="11.7109375" customWidth="1"/>
    <col min="777" max="778" width="0" hidden="1" customWidth="1"/>
    <col min="779" max="779" width="13.140625" customWidth="1"/>
    <col min="780" max="780" width="13.5703125" customWidth="1"/>
    <col min="1020" max="1020" width="30.5703125" customWidth="1"/>
    <col min="1021" max="1021" width="14.7109375" customWidth="1"/>
    <col min="1022" max="1022" width="13.5703125" customWidth="1"/>
    <col min="1023" max="1023" width="15.7109375" customWidth="1"/>
    <col min="1024" max="1024" width="0" hidden="1" customWidth="1"/>
    <col min="1025" max="1025" width="13" customWidth="1"/>
    <col min="1026" max="1026" width="11.7109375" customWidth="1"/>
    <col min="1027" max="1027" width="0" hidden="1" customWidth="1"/>
    <col min="1028" max="1028" width="10.7109375" customWidth="1"/>
    <col min="1029" max="1030" width="0" hidden="1" customWidth="1"/>
    <col min="1031" max="1031" width="13.28515625" customWidth="1"/>
    <col min="1032" max="1032" width="11.7109375" customWidth="1"/>
    <col min="1033" max="1034" width="0" hidden="1" customWidth="1"/>
    <col min="1035" max="1035" width="13.140625" customWidth="1"/>
    <col min="1036" max="1036" width="13.5703125" customWidth="1"/>
    <col min="1276" max="1276" width="30.5703125" customWidth="1"/>
    <col min="1277" max="1277" width="14.7109375" customWidth="1"/>
    <col min="1278" max="1278" width="13.5703125" customWidth="1"/>
    <col min="1279" max="1279" width="15.7109375" customWidth="1"/>
    <col min="1280" max="1280" width="0" hidden="1" customWidth="1"/>
    <col min="1281" max="1281" width="13" customWidth="1"/>
    <col min="1282" max="1282" width="11.7109375" customWidth="1"/>
    <col min="1283" max="1283" width="0" hidden="1" customWidth="1"/>
    <col min="1284" max="1284" width="10.7109375" customWidth="1"/>
    <col min="1285" max="1286" width="0" hidden="1" customWidth="1"/>
    <col min="1287" max="1287" width="13.28515625" customWidth="1"/>
    <col min="1288" max="1288" width="11.7109375" customWidth="1"/>
    <col min="1289" max="1290" width="0" hidden="1" customWidth="1"/>
    <col min="1291" max="1291" width="13.140625" customWidth="1"/>
    <col min="1292" max="1292" width="13.5703125" customWidth="1"/>
    <col min="1532" max="1532" width="30.5703125" customWidth="1"/>
    <col min="1533" max="1533" width="14.7109375" customWidth="1"/>
    <col min="1534" max="1534" width="13.5703125" customWidth="1"/>
    <col min="1535" max="1535" width="15.7109375" customWidth="1"/>
    <col min="1536" max="1536" width="0" hidden="1" customWidth="1"/>
    <col min="1537" max="1537" width="13" customWidth="1"/>
    <col min="1538" max="1538" width="11.7109375" customWidth="1"/>
    <col min="1539" max="1539" width="0" hidden="1" customWidth="1"/>
    <col min="1540" max="1540" width="10.7109375" customWidth="1"/>
    <col min="1541" max="1542" width="0" hidden="1" customWidth="1"/>
    <col min="1543" max="1543" width="13.28515625" customWidth="1"/>
    <col min="1544" max="1544" width="11.7109375" customWidth="1"/>
    <col min="1545" max="1546" width="0" hidden="1" customWidth="1"/>
    <col min="1547" max="1547" width="13.140625" customWidth="1"/>
    <col min="1548" max="1548" width="13.5703125" customWidth="1"/>
    <col min="1788" max="1788" width="30.5703125" customWidth="1"/>
    <col min="1789" max="1789" width="14.7109375" customWidth="1"/>
    <col min="1790" max="1790" width="13.5703125" customWidth="1"/>
    <col min="1791" max="1791" width="15.7109375" customWidth="1"/>
    <col min="1792" max="1792" width="0" hidden="1" customWidth="1"/>
    <col min="1793" max="1793" width="13" customWidth="1"/>
    <col min="1794" max="1794" width="11.7109375" customWidth="1"/>
    <col min="1795" max="1795" width="0" hidden="1" customWidth="1"/>
    <col min="1796" max="1796" width="10.7109375" customWidth="1"/>
    <col min="1797" max="1798" width="0" hidden="1" customWidth="1"/>
    <col min="1799" max="1799" width="13.28515625" customWidth="1"/>
    <col min="1800" max="1800" width="11.7109375" customWidth="1"/>
    <col min="1801" max="1802" width="0" hidden="1" customWidth="1"/>
    <col min="1803" max="1803" width="13.140625" customWidth="1"/>
    <col min="1804" max="1804" width="13.5703125" customWidth="1"/>
    <col min="2044" max="2044" width="30.5703125" customWidth="1"/>
    <col min="2045" max="2045" width="14.7109375" customWidth="1"/>
    <col min="2046" max="2046" width="13.5703125" customWidth="1"/>
    <col min="2047" max="2047" width="15.7109375" customWidth="1"/>
    <col min="2048" max="2048" width="0" hidden="1" customWidth="1"/>
    <col min="2049" max="2049" width="13" customWidth="1"/>
    <col min="2050" max="2050" width="11.7109375" customWidth="1"/>
    <col min="2051" max="2051" width="0" hidden="1" customWidth="1"/>
    <col min="2052" max="2052" width="10.7109375" customWidth="1"/>
    <col min="2053" max="2054" width="0" hidden="1" customWidth="1"/>
    <col min="2055" max="2055" width="13.28515625" customWidth="1"/>
    <col min="2056" max="2056" width="11.7109375" customWidth="1"/>
    <col min="2057" max="2058" width="0" hidden="1" customWidth="1"/>
    <col min="2059" max="2059" width="13.140625" customWidth="1"/>
    <col min="2060" max="2060" width="13.5703125" customWidth="1"/>
    <col min="2300" max="2300" width="30.5703125" customWidth="1"/>
    <col min="2301" max="2301" width="14.7109375" customWidth="1"/>
    <col min="2302" max="2302" width="13.5703125" customWidth="1"/>
    <col min="2303" max="2303" width="15.7109375" customWidth="1"/>
    <col min="2304" max="2304" width="0" hidden="1" customWidth="1"/>
    <col min="2305" max="2305" width="13" customWidth="1"/>
    <col min="2306" max="2306" width="11.7109375" customWidth="1"/>
    <col min="2307" max="2307" width="0" hidden="1" customWidth="1"/>
    <col min="2308" max="2308" width="10.7109375" customWidth="1"/>
    <col min="2309" max="2310" width="0" hidden="1" customWidth="1"/>
    <col min="2311" max="2311" width="13.28515625" customWidth="1"/>
    <col min="2312" max="2312" width="11.7109375" customWidth="1"/>
    <col min="2313" max="2314" width="0" hidden="1" customWidth="1"/>
    <col min="2315" max="2315" width="13.140625" customWidth="1"/>
    <col min="2316" max="2316" width="13.5703125" customWidth="1"/>
    <col min="2556" max="2556" width="30.5703125" customWidth="1"/>
    <col min="2557" max="2557" width="14.7109375" customWidth="1"/>
    <col min="2558" max="2558" width="13.5703125" customWidth="1"/>
    <col min="2559" max="2559" width="15.7109375" customWidth="1"/>
    <col min="2560" max="2560" width="0" hidden="1" customWidth="1"/>
    <col min="2561" max="2561" width="13" customWidth="1"/>
    <col min="2562" max="2562" width="11.7109375" customWidth="1"/>
    <col min="2563" max="2563" width="0" hidden="1" customWidth="1"/>
    <col min="2564" max="2564" width="10.7109375" customWidth="1"/>
    <col min="2565" max="2566" width="0" hidden="1" customWidth="1"/>
    <col min="2567" max="2567" width="13.28515625" customWidth="1"/>
    <col min="2568" max="2568" width="11.7109375" customWidth="1"/>
    <col min="2569" max="2570" width="0" hidden="1" customWidth="1"/>
    <col min="2571" max="2571" width="13.140625" customWidth="1"/>
    <col min="2572" max="2572" width="13.5703125" customWidth="1"/>
    <col min="2812" max="2812" width="30.5703125" customWidth="1"/>
    <col min="2813" max="2813" width="14.7109375" customWidth="1"/>
    <col min="2814" max="2814" width="13.5703125" customWidth="1"/>
    <col min="2815" max="2815" width="15.7109375" customWidth="1"/>
    <col min="2816" max="2816" width="0" hidden="1" customWidth="1"/>
    <col min="2817" max="2817" width="13" customWidth="1"/>
    <col min="2818" max="2818" width="11.7109375" customWidth="1"/>
    <col min="2819" max="2819" width="0" hidden="1" customWidth="1"/>
    <col min="2820" max="2820" width="10.7109375" customWidth="1"/>
    <col min="2821" max="2822" width="0" hidden="1" customWidth="1"/>
    <col min="2823" max="2823" width="13.28515625" customWidth="1"/>
    <col min="2824" max="2824" width="11.7109375" customWidth="1"/>
    <col min="2825" max="2826" width="0" hidden="1" customWidth="1"/>
    <col min="2827" max="2827" width="13.140625" customWidth="1"/>
    <col min="2828" max="2828" width="13.5703125" customWidth="1"/>
    <col min="3068" max="3068" width="30.5703125" customWidth="1"/>
    <col min="3069" max="3069" width="14.7109375" customWidth="1"/>
    <col min="3070" max="3070" width="13.5703125" customWidth="1"/>
    <col min="3071" max="3071" width="15.7109375" customWidth="1"/>
    <col min="3072" max="3072" width="0" hidden="1" customWidth="1"/>
    <col min="3073" max="3073" width="13" customWidth="1"/>
    <col min="3074" max="3074" width="11.7109375" customWidth="1"/>
    <col min="3075" max="3075" width="0" hidden="1" customWidth="1"/>
    <col min="3076" max="3076" width="10.7109375" customWidth="1"/>
    <col min="3077" max="3078" width="0" hidden="1" customWidth="1"/>
    <col min="3079" max="3079" width="13.28515625" customWidth="1"/>
    <col min="3080" max="3080" width="11.7109375" customWidth="1"/>
    <col min="3081" max="3082" width="0" hidden="1" customWidth="1"/>
    <col min="3083" max="3083" width="13.140625" customWidth="1"/>
    <col min="3084" max="3084" width="13.5703125" customWidth="1"/>
    <col min="3324" max="3324" width="30.5703125" customWidth="1"/>
    <col min="3325" max="3325" width="14.7109375" customWidth="1"/>
    <col min="3326" max="3326" width="13.5703125" customWidth="1"/>
    <col min="3327" max="3327" width="15.7109375" customWidth="1"/>
    <col min="3328" max="3328" width="0" hidden="1" customWidth="1"/>
    <col min="3329" max="3329" width="13" customWidth="1"/>
    <col min="3330" max="3330" width="11.7109375" customWidth="1"/>
    <col min="3331" max="3331" width="0" hidden="1" customWidth="1"/>
    <col min="3332" max="3332" width="10.7109375" customWidth="1"/>
    <col min="3333" max="3334" width="0" hidden="1" customWidth="1"/>
    <col min="3335" max="3335" width="13.28515625" customWidth="1"/>
    <col min="3336" max="3336" width="11.7109375" customWidth="1"/>
    <col min="3337" max="3338" width="0" hidden="1" customWidth="1"/>
    <col min="3339" max="3339" width="13.140625" customWidth="1"/>
    <col min="3340" max="3340" width="13.5703125" customWidth="1"/>
    <col min="3580" max="3580" width="30.5703125" customWidth="1"/>
    <col min="3581" max="3581" width="14.7109375" customWidth="1"/>
    <col min="3582" max="3582" width="13.5703125" customWidth="1"/>
    <col min="3583" max="3583" width="15.7109375" customWidth="1"/>
    <col min="3584" max="3584" width="0" hidden="1" customWidth="1"/>
    <col min="3585" max="3585" width="13" customWidth="1"/>
    <col min="3586" max="3586" width="11.7109375" customWidth="1"/>
    <col min="3587" max="3587" width="0" hidden="1" customWidth="1"/>
    <col min="3588" max="3588" width="10.7109375" customWidth="1"/>
    <col min="3589" max="3590" width="0" hidden="1" customWidth="1"/>
    <col min="3591" max="3591" width="13.28515625" customWidth="1"/>
    <col min="3592" max="3592" width="11.7109375" customWidth="1"/>
    <col min="3593" max="3594" width="0" hidden="1" customWidth="1"/>
    <col min="3595" max="3595" width="13.140625" customWidth="1"/>
    <col min="3596" max="3596" width="13.5703125" customWidth="1"/>
    <col min="3836" max="3836" width="30.5703125" customWidth="1"/>
    <col min="3837" max="3837" width="14.7109375" customWidth="1"/>
    <col min="3838" max="3838" width="13.5703125" customWidth="1"/>
    <col min="3839" max="3839" width="15.7109375" customWidth="1"/>
    <col min="3840" max="3840" width="0" hidden="1" customWidth="1"/>
    <col min="3841" max="3841" width="13" customWidth="1"/>
    <col min="3842" max="3842" width="11.7109375" customWidth="1"/>
    <col min="3843" max="3843" width="0" hidden="1" customWidth="1"/>
    <col min="3844" max="3844" width="10.7109375" customWidth="1"/>
    <col min="3845" max="3846" width="0" hidden="1" customWidth="1"/>
    <col min="3847" max="3847" width="13.28515625" customWidth="1"/>
    <col min="3848" max="3848" width="11.7109375" customWidth="1"/>
    <col min="3849" max="3850" width="0" hidden="1" customWidth="1"/>
    <col min="3851" max="3851" width="13.140625" customWidth="1"/>
    <col min="3852" max="3852" width="13.5703125" customWidth="1"/>
    <col min="4092" max="4092" width="30.5703125" customWidth="1"/>
    <col min="4093" max="4093" width="14.7109375" customWidth="1"/>
    <col min="4094" max="4094" width="13.5703125" customWidth="1"/>
    <col min="4095" max="4095" width="15.7109375" customWidth="1"/>
    <col min="4096" max="4096" width="0" hidden="1" customWidth="1"/>
    <col min="4097" max="4097" width="13" customWidth="1"/>
    <col min="4098" max="4098" width="11.7109375" customWidth="1"/>
    <col min="4099" max="4099" width="0" hidden="1" customWidth="1"/>
    <col min="4100" max="4100" width="10.7109375" customWidth="1"/>
    <col min="4101" max="4102" width="0" hidden="1" customWidth="1"/>
    <col min="4103" max="4103" width="13.28515625" customWidth="1"/>
    <col min="4104" max="4104" width="11.7109375" customWidth="1"/>
    <col min="4105" max="4106" width="0" hidden="1" customWidth="1"/>
    <col min="4107" max="4107" width="13.140625" customWidth="1"/>
    <col min="4108" max="4108" width="13.5703125" customWidth="1"/>
    <col min="4348" max="4348" width="30.5703125" customWidth="1"/>
    <col min="4349" max="4349" width="14.7109375" customWidth="1"/>
    <col min="4350" max="4350" width="13.5703125" customWidth="1"/>
    <col min="4351" max="4351" width="15.7109375" customWidth="1"/>
    <col min="4352" max="4352" width="0" hidden="1" customWidth="1"/>
    <col min="4353" max="4353" width="13" customWidth="1"/>
    <col min="4354" max="4354" width="11.7109375" customWidth="1"/>
    <col min="4355" max="4355" width="0" hidden="1" customWidth="1"/>
    <col min="4356" max="4356" width="10.7109375" customWidth="1"/>
    <col min="4357" max="4358" width="0" hidden="1" customWidth="1"/>
    <col min="4359" max="4359" width="13.28515625" customWidth="1"/>
    <col min="4360" max="4360" width="11.7109375" customWidth="1"/>
    <col min="4361" max="4362" width="0" hidden="1" customWidth="1"/>
    <col min="4363" max="4363" width="13.140625" customWidth="1"/>
    <col min="4364" max="4364" width="13.5703125" customWidth="1"/>
    <col min="4604" max="4604" width="30.5703125" customWidth="1"/>
    <col min="4605" max="4605" width="14.7109375" customWidth="1"/>
    <col min="4606" max="4606" width="13.5703125" customWidth="1"/>
    <col min="4607" max="4607" width="15.7109375" customWidth="1"/>
    <col min="4608" max="4608" width="0" hidden="1" customWidth="1"/>
    <col min="4609" max="4609" width="13" customWidth="1"/>
    <col min="4610" max="4610" width="11.7109375" customWidth="1"/>
    <col min="4611" max="4611" width="0" hidden="1" customWidth="1"/>
    <col min="4612" max="4612" width="10.7109375" customWidth="1"/>
    <col min="4613" max="4614" width="0" hidden="1" customWidth="1"/>
    <col min="4615" max="4615" width="13.28515625" customWidth="1"/>
    <col min="4616" max="4616" width="11.7109375" customWidth="1"/>
    <col min="4617" max="4618" width="0" hidden="1" customWidth="1"/>
    <col min="4619" max="4619" width="13.140625" customWidth="1"/>
    <col min="4620" max="4620" width="13.5703125" customWidth="1"/>
    <col min="4860" max="4860" width="30.5703125" customWidth="1"/>
    <col min="4861" max="4861" width="14.7109375" customWidth="1"/>
    <col min="4862" max="4862" width="13.5703125" customWidth="1"/>
    <col min="4863" max="4863" width="15.7109375" customWidth="1"/>
    <col min="4864" max="4864" width="0" hidden="1" customWidth="1"/>
    <col min="4865" max="4865" width="13" customWidth="1"/>
    <col min="4866" max="4866" width="11.7109375" customWidth="1"/>
    <col min="4867" max="4867" width="0" hidden="1" customWidth="1"/>
    <col min="4868" max="4868" width="10.7109375" customWidth="1"/>
    <col min="4869" max="4870" width="0" hidden="1" customWidth="1"/>
    <col min="4871" max="4871" width="13.28515625" customWidth="1"/>
    <col min="4872" max="4872" width="11.7109375" customWidth="1"/>
    <col min="4873" max="4874" width="0" hidden="1" customWidth="1"/>
    <col min="4875" max="4875" width="13.140625" customWidth="1"/>
    <col min="4876" max="4876" width="13.5703125" customWidth="1"/>
    <col min="5116" max="5116" width="30.5703125" customWidth="1"/>
    <col min="5117" max="5117" width="14.7109375" customWidth="1"/>
    <col min="5118" max="5118" width="13.5703125" customWidth="1"/>
    <col min="5119" max="5119" width="15.7109375" customWidth="1"/>
    <col min="5120" max="5120" width="0" hidden="1" customWidth="1"/>
    <col min="5121" max="5121" width="13" customWidth="1"/>
    <col min="5122" max="5122" width="11.7109375" customWidth="1"/>
    <col min="5123" max="5123" width="0" hidden="1" customWidth="1"/>
    <col min="5124" max="5124" width="10.7109375" customWidth="1"/>
    <col min="5125" max="5126" width="0" hidden="1" customWidth="1"/>
    <col min="5127" max="5127" width="13.28515625" customWidth="1"/>
    <col min="5128" max="5128" width="11.7109375" customWidth="1"/>
    <col min="5129" max="5130" width="0" hidden="1" customWidth="1"/>
    <col min="5131" max="5131" width="13.140625" customWidth="1"/>
    <col min="5132" max="5132" width="13.5703125" customWidth="1"/>
    <col min="5372" max="5372" width="30.5703125" customWidth="1"/>
    <col min="5373" max="5373" width="14.7109375" customWidth="1"/>
    <col min="5374" max="5374" width="13.5703125" customWidth="1"/>
    <col min="5375" max="5375" width="15.7109375" customWidth="1"/>
    <col min="5376" max="5376" width="0" hidden="1" customWidth="1"/>
    <col min="5377" max="5377" width="13" customWidth="1"/>
    <col min="5378" max="5378" width="11.7109375" customWidth="1"/>
    <col min="5379" max="5379" width="0" hidden="1" customWidth="1"/>
    <col min="5380" max="5380" width="10.7109375" customWidth="1"/>
    <col min="5381" max="5382" width="0" hidden="1" customWidth="1"/>
    <col min="5383" max="5383" width="13.28515625" customWidth="1"/>
    <col min="5384" max="5384" width="11.7109375" customWidth="1"/>
    <col min="5385" max="5386" width="0" hidden="1" customWidth="1"/>
    <col min="5387" max="5387" width="13.140625" customWidth="1"/>
    <col min="5388" max="5388" width="13.5703125" customWidth="1"/>
    <col min="5628" max="5628" width="30.5703125" customWidth="1"/>
    <col min="5629" max="5629" width="14.7109375" customWidth="1"/>
    <col min="5630" max="5630" width="13.5703125" customWidth="1"/>
    <col min="5631" max="5631" width="15.7109375" customWidth="1"/>
    <col min="5632" max="5632" width="0" hidden="1" customWidth="1"/>
    <col min="5633" max="5633" width="13" customWidth="1"/>
    <col min="5634" max="5634" width="11.7109375" customWidth="1"/>
    <col min="5635" max="5635" width="0" hidden="1" customWidth="1"/>
    <col min="5636" max="5636" width="10.7109375" customWidth="1"/>
    <col min="5637" max="5638" width="0" hidden="1" customWidth="1"/>
    <col min="5639" max="5639" width="13.28515625" customWidth="1"/>
    <col min="5640" max="5640" width="11.7109375" customWidth="1"/>
    <col min="5641" max="5642" width="0" hidden="1" customWidth="1"/>
    <col min="5643" max="5643" width="13.140625" customWidth="1"/>
    <col min="5644" max="5644" width="13.5703125" customWidth="1"/>
    <col min="5884" max="5884" width="30.5703125" customWidth="1"/>
    <col min="5885" max="5885" width="14.7109375" customWidth="1"/>
    <col min="5886" max="5886" width="13.5703125" customWidth="1"/>
    <col min="5887" max="5887" width="15.7109375" customWidth="1"/>
    <col min="5888" max="5888" width="0" hidden="1" customWidth="1"/>
    <col min="5889" max="5889" width="13" customWidth="1"/>
    <col min="5890" max="5890" width="11.7109375" customWidth="1"/>
    <col min="5891" max="5891" width="0" hidden="1" customWidth="1"/>
    <col min="5892" max="5892" width="10.7109375" customWidth="1"/>
    <col min="5893" max="5894" width="0" hidden="1" customWidth="1"/>
    <col min="5895" max="5895" width="13.28515625" customWidth="1"/>
    <col min="5896" max="5896" width="11.7109375" customWidth="1"/>
    <col min="5897" max="5898" width="0" hidden="1" customWidth="1"/>
    <col min="5899" max="5899" width="13.140625" customWidth="1"/>
    <col min="5900" max="5900" width="13.5703125" customWidth="1"/>
    <col min="6140" max="6140" width="30.5703125" customWidth="1"/>
    <col min="6141" max="6141" width="14.7109375" customWidth="1"/>
    <col min="6142" max="6142" width="13.5703125" customWidth="1"/>
    <col min="6143" max="6143" width="15.7109375" customWidth="1"/>
    <col min="6144" max="6144" width="0" hidden="1" customWidth="1"/>
    <col min="6145" max="6145" width="13" customWidth="1"/>
    <col min="6146" max="6146" width="11.7109375" customWidth="1"/>
    <col min="6147" max="6147" width="0" hidden="1" customWidth="1"/>
    <col min="6148" max="6148" width="10.7109375" customWidth="1"/>
    <col min="6149" max="6150" width="0" hidden="1" customWidth="1"/>
    <col min="6151" max="6151" width="13.28515625" customWidth="1"/>
    <col min="6152" max="6152" width="11.7109375" customWidth="1"/>
    <col min="6153" max="6154" width="0" hidden="1" customWidth="1"/>
    <col min="6155" max="6155" width="13.140625" customWidth="1"/>
    <col min="6156" max="6156" width="13.5703125" customWidth="1"/>
    <col min="6396" max="6396" width="30.5703125" customWidth="1"/>
    <col min="6397" max="6397" width="14.7109375" customWidth="1"/>
    <col min="6398" max="6398" width="13.5703125" customWidth="1"/>
    <col min="6399" max="6399" width="15.7109375" customWidth="1"/>
    <col min="6400" max="6400" width="0" hidden="1" customWidth="1"/>
    <col min="6401" max="6401" width="13" customWidth="1"/>
    <col min="6402" max="6402" width="11.7109375" customWidth="1"/>
    <col min="6403" max="6403" width="0" hidden="1" customWidth="1"/>
    <col min="6404" max="6404" width="10.7109375" customWidth="1"/>
    <col min="6405" max="6406" width="0" hidden="1" customWidth="1"/>
    <col min="6407" max="6407" width="13.28515625" customWidth="1"/>
    <col min="6408" max="6408" width="11.7109375" customWidth="1"/>
    <col min="6409" max="6410" width="0" hidden="1" customWidth="1"/>
    <col min="6411" max="6411" width="13.140625" customWidth="1"/>
    <col min="6412" max="6412" width="13.5703125" customWidth="1"/>
    <col min="6652" max="6652" width="30.5703125" customWidth="1"/>
    <col min="6653" max="6653" width="14.7109375" customWidth="1"/>
    <col min="6654" max="6654" width="13.5703125" customWidth="1"/>
    <col min="6655" max="6655" width="15.7109375" customWidth="1"/>
    <col min="6656" max="6656" width="0" hidden="1" customWidth="1"/>
    <col min="6657" max="6657" width="13" customWidth="1"/>
    <col min="6658" max="6658" width="11.7109375" customWidth="1"/>
    <col min="6659" max="6659" width="0" hidden="1" customWidth="1"/>
    <col min="6660" max="6660" width="10.7109375" customWidth="1"/>
    <col min="6661" max="6662" width="0" hidden="1" customWidth="1"/>
    <col min="6663" max="6663" width="13.28515625" customWidth="1"/>
    <col min="6664" max="6664" width="11.7109375" customWidth="1"/>
    <col min="6665" max="6666" width="0" hidden="1" customWidth="1"/>
    <col min="6667" max="6667" width="13.140625" customWidth="1"/>
    <col min="6668" max="6668" width="13.5703125" customWidth="1"/>
    <col min="6908" max="6908" width="30.5703125" customWidth="1"/>
    <col min="6909" max="6909" width="14.7109375" customWidth="1"/>
    <col min="6910" max="6910" width="13.5703125" customWidth="1"/>
    <col min="6911" max="6911" width="15.7109375" customWidth="1"/>
    <col min="6912" max="6912" width="0" hidden="1" customWidth="1"/>
    <col min="6913" max="6913" width="13" customWidth="1"/>
    <col min="6914" max="6914" width="11.7109375" customWidth="1"/>
    <col min="6915" max="6915" width="0" hidden="1" customWidth="1"/>
    <col min="6916" max="6916" width="10.7109375" customWidth="1"/>
    <col min="6917" max="6918" width="0" hidden="1" customWidth="1"/>
    <col min="6919" max="6919" width="13.28515625" customWidth="1"/>
    <col min="6920" max="6920" width="11.7109375" customWidth="1"/>
    <col min="6921" max="6922" width="0" hidden="1" customWidth="1"/>
    <col min="6923" max="6923" width="13.140625" customWidth="1"/>
    <col min="6924" max="6924" width="13.5703125" customWidth="1"/>
    <col min="7164" max="7164" width="30.5703125" customWidth="1"/>
    <col min="7165" max="7165" width="14.7109375" customWidth="1"/>
    <col min="7166" max="7166" width="13.5703125" customWidth="1"/>
    <col min="7167" max="7167" width="15.7109375" customWidth="1"/>
    <col min="7168" max="7168" width="0" hidden="1" customWidth="1"/>
    <col min="7169" max="7169" width="13" customWidth="1"/>
    <col min="7170" max="7170" width="11.7109375" customWidth="1"/>
    <col min="7171" max="7171" width="0" hidden="1" customWidth="1"/>
    <col min="7172" max="7172" width="10.7109375" customWidth="1"/>
    <col min="7173" max="7174" width="0" hidden="1" customWidth="1"/>
    <col min="7175" max="7175" width="13.28515625" customWidth="1"/>
    <col min="7176" max="7176" width="11.7109375" customWidth="1"/>
    <col min="7177" max="7178" width="0" hidden="1" customWidth="1"/>
    <col min="7179" max="7179" width="13.140625" customWidth="1"/>
    <col min="7180" max="7180" width="13.5703125" customWidth="1"/>
    <col min="7420" max="7420" width="30.5703125" customWidth="1"/>
    <col min="7421" max="7421" width="14.7109375" customWidth="1"/>
    <col min="7422" max="7422" width="13.5703125" customWidth="1"/>
    <col min="7423" max="7423" width="15.7109375" customWidth="1"/>
    <col min="7424" max="7424" width="0" hidden="1" customWidth="1"/>
    <col min="7425" max="7425" width="13" customWidth="1"/>
    <col min="7426" max="7426" width="11.7109375" customWidth="1"/>
    <col min="7427" max="7427" width="0" hidden="1" customWidth="1"/>
    <col min="7428" max="7428" width="10.7109375" customWidth="1"/>
    <col min="7429" max="7430" width="0" hidden="1" customWidth="1"/>
    <col min="7431" max="7431" width="13.28515625" customWidth="1"/>
    <col min="7432" max="7432" width="11.7109375" customWidth="1"/>
    <col min="7433" max="7434" width="0" hidden="1" customWidth="1"/>
    <col min="7435" max="7435" width="13.140625" customWidth="1"/>
    <col min="7436" max="7436" width="13.5703125" customWidth="1"/>
    <col min="7676" max="7676" width="30.5703125" customWidth="1"/>
    <col min="7677" max="7677" width="14.7109375" customWidth="1"/>
    <col min="7678" max="7678" width="13.5703125" customWidth="1"/>
    <col min="7679" max="7679" width="15.7109375" customWidth="1"/>
    <col min="7680" max="7680" width="0" hidden="1" customWidth="1"/>
    <col min="7681" max="7681" width="13" customWidth="1"/>
    <col min="7682" max="7682" width="11.7109375" customWidth="1"/>
    <col min="7683" max="7683" width="0" hidden="1" customWidth="1"/>
    <col min="7684" max="7684" width="10.7109375" customWidth="1"/>
    <col min="7685" max="7686" width="0" hidden="1" customWidth="1"/>
    <col min="7687" max="7687" width="13.28515625" customWidth="1"/>
    <col min="7688" max="7688" width="11.7109375" customWidth="1"/>
    <col min="7689" max="7690" width="0" hidden="1" customWidth="1"/>
    <col min="7691" max="7691" width="13.140625" customWidth="1"/>
    <col min="7692" max="7692" width="13.5703125" customWidth="1"/>
    <col min="7932" max="7932" width="30.5703125" customWidth="1"/>
    <col min="7933" max="7933" width="14.7109375" customWidth="1"/>
    <col min="7934" max="7934" width="13.5703125" customWidth="1"/>
    <col min="7935" max="7935" width="15.7109375" customWidth="1"/>
    <col min="7936" max="7936" width="0" hidden="1" customWidth="1"/>
    <col min="7937" max="7937" width="13" customWidth="1"/>
    <col min="7938" max="7938" width="11.7109375" customWidth="1"/>
    <col min="7939" max="7939" width="0" hidden="1" customWidth="1"/>
    <col min="7940" max="7940" width="10.7109375" customWidth="1"/>
    <col min="7941" max="7942" width="0" hidden="1" customWidth="1"/>
    <col min="7943" max="7943" width="13.28515625" customWidth="1"/>
    <col min="7944" max="7944" width="11.7109375" customWidth="1"/>
    <col min="7945" max="7946" width="0" hidden="1" customWidth="1"/>
    <col min="7947" max="7947" width="13.140625" customWidth="1"/>
    <col min="7948" max="7948" width="13.5703125" customWidth="1"/>
    <col min="8188" max="8188" width="30.5703125" customWidth="1"/>
    <col min="8189" max="8189" width="14.7109375" customWidth="1"/>
    <col min="8190" max="8190" width="13.5703125" customWidth="1"/>
    <col min="8191" max="8191" width="15.7109375" customWidth="1"/>
    <col min="8192" max="8192" width="0" hidden="1" customWidth="1"/>
    <col min="8193" max="8193" width="13" customWidth="1"/>
    <col min="8194" max="8194" width="11.7109375" customWidth="1"/>
    <col min="8195" max="8195" width="0" hidden="1" customWidth="1"/>
    <col min="8196" max="8196" width="10.7109375" customWidth="1"/>
    <col min="8197" max="8198" width="0" hidden="1" customWidth="1"/>
    <col min="8199" max="8199" width="13.28515625" customWidth="1"/>
    <col min="8200" max="8200" width="11.7109375" customWidth="1"/>
    <col min="8201" max="8202" width="0" hidden="1" customWidth="1"/>
    <col min="8203" max="8203" width="13.140625" customWidth="1"/>
    <col min="8204" max="8204" width="13.5703125" customWidth="1"/>
    <col min="8444" max="8444" width="30.5703125" customWidth="1"/>
    <col min="8445" max="8445" width="14.7109375" customWidth="1"/>
    <col min="8446" max="8446" width="13.5703125" customWidth="1"/>
    <col min="8447" max="8447" width="15.7109375" customWidth="1"/>
    <col min="8448" max="8448" width="0" hidden="1" customWidth="1"/>
    <col min="8449" max="8449" width="13" customWidth="1"/>
    <col min="8450" max="8450" width="11.7109375" customWidth="1"/>
    <col min="8451" max="8451" width="0" hidden="1" customWidth="1"/>
    <col min="8452" max="8452" width="10.7109375" customWidth="1"/>
    <col min="8453" max="8454" width="0" hidden="1" customWidth="1"/>
    <col min="8455" max="8455" width="13.28515625" customWidth="1"/>
    <col min="8456" max="8456" width="11.7109375" customWidth="1"/>
    <col min="8457" max="8458" width="0" hidden="1" customWidth="1"/>
    <col min="8459" max="8459" width="13.140625" customWidth="1"/>
    <col min="8460" max="8460" width="13.5703125" customWidth="1"/>
    <col min="8700" max="8700" width="30.5703125" customWidth="1"/>
    <col min="8701" max="8701" width="14.7109375" customWidth="1"/>
    <col min="8702" max="8702" width="13.5703125" customWidth="1"/>
    <col min="8703" max="8703" width="15.7109375" customWidth="1"/>
    <col min="8704" max="8704" width="0" hidden="1" customWidth="1"/>
    <col min="8705" max="8705" width="13" customWidth="1"/>
    <col min="8706" max="8706" width="11.7109375" customWidth="1"/>
    <col min="8707" max="8707" width="0" hidden="1" customWidth="1"/>
    <col min="8708" max="8708" width="10.7109375" customWidth="1"/>
    <col min="8709" max="8710" width="0" hidden="1" customWidth="1"/>
    <col min="8711" max="8711" width="13.28515625" customWidth="1"/>
    <col min="8712" max="8712" width="11.7109375" customWidth="1"/>
    <col min="8713" max="8714" width="0" hidden="1" customWidth="1"/>
    <col min="8715" max="8715" width="13.140625" customWidth="1"/>
    <col min="8716" max="8716" width="13.5703125" customWidth="1"/>
    <col min="8956" max="8956" width="30.5703125" customWidth="1"/>
    <col min="8957" max="8957" width="14.7109375" customWidth="1"/>
    <col min="8958" max="8958" width="13.5703125" customWidth="1"/>
    <col min="8959" max="8959" width="15.7109375" customWidth="1"/>
    <col min="8960" max="8960" width="0" hidden="1" customWidth="1"/>
    <col min="8961" max="8961" width="13" customWidth="1"/>
    <col min="8962" max="8962" width="11.7109375" customWidth="1"/>
    <col min="8963" max="8963" width="0" hidden="1" customWidth="1"/>
    <col min="8964" max="8964" width="10.7109375" customWidth="1"/>
    <col min="8965" max="8966" width="0" hidden="1" customWidth="1"/>
    <col min="8967" max="8967" width="13.28515625" customWidth="1"/>
    <col min="8968" max="8968" width="11.7109375" customWidth="1"/>
    <col min="8969" max="8970" width="0" hidden="1" customWidth="1"/>
    <col min="8971" max="8971" width="13.140625" customWidth="1"/>
    <col min="8972" max="8972" width="13.5703125" customWidth="1"/>
    <col min="9212" max="9212" width="30.5703125" customWidth="1"/>
    <col min="9213" max="9213" width="14.7109375" customWidth="1"/>
    <col min="9214" max="9214" width="13.5703125" customWidth="1"/>
    <col min="9215" max="9215" width="15.7109375" customWidth="1"/>
    <col min="9216" max="9216" width="0" hidden="1" customWidth="1"/>
    <col min="9217" max="9217" width="13" customWidth="1"/>
    <col min="9218" max="9218" width="11.7109375" customWidth="1"/>
    <col min="9219" max="9219" width="0" hidden="1" customWidth="1"/>
    <col min="9220" max="9220" width="10.7109375" customWidth="1"/>
    <col min="9221" max="9222" width="0" hidden="1" customWidth="1"/>
    <col min="9223" max="9223" width="13.28515625" customWidth="1"/>
    <col min="9224" max="9224" width="11.7109375" customWidth="1"/>
    <col min="9225" max="9226" width="0" hidden="1" customWidth="1"/>
    <col min="9227" max="9227" width="13.140625" customWidth="1"/>
    <col min="9228" max="9228" width="13.5703125" customWidth="1"/>
    <col min="9468" max="9468" width="30.5703125" customWidth="1"/>
    <col min="9469" max="9469" width="14.7109375" customWidth="1"/>
    <col min="9470" max="9470" width="13.5703125" customWidth="1"/>
    <col min="9471" max="9471" width="15.7109375" customWidth="1"/>
    <col min="9472" max="9472" width="0" hidden="1" customWidth="1"/>
    <col min="9473" max="9473" width="13" customWidth="1"/>
    <col min="9474" max="9474" width="11.7109375" customWidth="1"/>
    <col min="9475" max="9475" width="0" hidden="1" customWidth="1"/>
    <col min="9476" max="9476" width="10.7109375" customWidth="1"/>
    <col min="9477" max="9478" width="0" hidden="1" customWidth="1"/>
    <col min="9479" max="9479" width="13.28515625" customWidth="1"/>
    <col min="9480" max="9480" width="11.7109375" customWidth="1"/>
    <col min="9481" max="9482" width="0" hidden="1" customWidth="1"/>
    <col min="9483" max="9483" width="13.140625" customWidth="1"/>
    <col min="9484" max="9484" width="13.5703125" customWidth="1"/>
    <col min="9724" max="9724" width="30.5703125" customWidth="1"/>
    <col min="9725" max="9725" width="14.7109375" customWidth="1"/>
    <col min="9726" max="9726" width="13.5703125" customWidth="1"/>
    <col min="9727" max="9727" width="15.7109375" customWidth="1"/>
    <col min="9728" max="9728" width="0" hidden="1" customWidth="1"/>
    <col min="9729" max="9729" width="13" customWidth="1"/>
    <col min="9730" max="9730" width="11.7109375" customWidth="1"/>
    <col min="9731" max="9731" width="0" hidden="1" customWidth="1"/>
    <col min="9732" max="9732" width="10.7109375" customWidth="1"/>
    <col min="9733" max="9734" width="0" hidden="1" customWidth="1"/>
    <col min="9735" max="9735" width="13.28515625" customWidth="1"/>
    <col min="9736" max="9736" width="11.7109375" customWidth="1"/>
    <col min="9737" max="9738" width="0" hidden="1" customWidth="1"/>
    <col min="9739" max="9739" width="13.140625" customWidth="1"/>
    <col min="9740" max="9740" width="13.5703125" customWidth="1"/>
    <col min="9980" max="9980" width="30.5703125" customWidth="1"/>
    <col min="9981" max="9981" width="14.7109375" customWidth="1"/>
    <col min="9982" max="9982" width="13.5703125" customWidth="1"/>
    <col min="9983" max="9983" width="15.7109375" customWidth="1"/>
    <col min="9984" max="9984" width="0" hidden="1" customWidth="1"/>
    <col min="9985" max="9985" width="13" customWidth="1"/>
    <col min="9986" max="9986" width="11.7109375" customWidth="1"/>
    <col min="9987" max="9987" width="0" hidden="1" customWidth="1"/>
    <col min="9988" max="9988" width="10.7109375" customWidth="1"/>
    <col min="9989" max="9990" width="0" hidden="1" customWidth="1"/>
    <col min="9991" max="9991" width="13.28515625" customWidth="1"/>
    <col min="9992" max="9992" width="11.7109375" customWidth="1"/>
    <col min="9993" max="9994" width="0" hidden="1" customWidth="1"/>
    <col min="9995" max="9995" width="13.140625" customWidth="1"/>
    <col min="9996" max="9996" width="13.5703125" customWidth="1"/>
    <col min="10236" max="10236" width="30.5703125" customWidth="1"/>
    <col min="10237" max="10237" width="14.7109375" customWidth="1"/>
    <col min="10238" max="10238" width="13.5703125" customWidth="1"/>
    <col min="10239" max="10239" width="15.7109375" customWidth="1"/>
    <col min="10240" max="10240" width="0" hidden="1" customWidth="1"/>
    <col min="10241" max="10241" width="13" customWidth="1"/>
    <col min="10242" max="10242" width="11.7109375" customWidth="1"/>
    <col min="10243" max="10243" width="0" hidden="1" customWidth="1"/>
    <col min="10244" max="10244" width="10.7109375" customWidth="1"/>
    <col min="10245" max="10246" width="0" hidden="1" customWidth="1"/>
    <col min="10247" max="10247" width="13.28515625" customWidth="1"/>
    <col min="10248" max="10248" width="11.7109375" customWidth="1"/>
    <col min="10249" max="10250" width="0" hidden="1" customWidth="1"/>
    <col min="10251" max="10251" width="13.140625" customWidth="1"/>
    <col min="10252" max="10252" width="13.5703125" customWidth="1"/>
    <col min="10492" max="10492" width="30.5703125" customWidth="1"/>
    <col min="10493" max="10493" width="14.7109375" customWidth="1"/>
    <col min="10494" max="10494" width="13.5703125" customWidth="1"/>
    <col min="10495" max="10495" width="15.7109375" customWidth="1"/>
    <col min="10496" max="10496" width="0" hidden="1" customWidth="1"/>
    <col min="10497" max="10497" width="13" customWidth="1"/>
    <col min="10498" max="10498" width="11.7109375" customWidth="1"/>
    <col min="10499" max="10499" width="0" hidden="1" customWidth="1"/>
    <col min="10500" max="10500" width="10.7109375" customWidth="1"/>
    <col min="10501" max="10502" width="0" hidden="1" customWidth="1"/>
    <col min="10503" max="10503" width="13.28515625" customWidth="1"/>
    <col min="10504" max="10504" width="11.7109375" customWidth="1"/>
    <col min="10505" max="10506" width="0" hidden="1" customWidth="1"/>
    <col min="10507" max="10507" width="13.140625" customWidth="1"/>
    <col min="10508" max="10508" width="13.5703125" customWidth="1"/>
    <col min="10748" max="10748" width="30.5703125" customWidth="1"/>
    <col min="10749" max="10749" width="14.7109375" customWidth="1"/>
    <col min="10750" max="10750" width="13.5703125" customWidth="1"/>
    <col min="10751" max="10751" width="15.7109375" customWidth="1"/>
    <col min="10752" max="10752" width="0" hidden="1" customWidth="1"/>
    <col min="10753" max="10753" width="13" customWidth="1"/>
    <col min="10754" max="10754" width="11.7109375" customWidth="1"/>
    <col min="10755" max="10755" width="0" hidden="1" customWidth="1"/>
    <col min="10756" max="10756" width="10.7109375" customWidth="1"/>
    <col min="10757" max="10758" width="0" hidden="1" customWidth="1"/>
    <col min="10759" max="10759" width="13.28515625" customWidth="1"/>
    <col min="10760" max="10760" width="11.7109375" customWidth="1"/>
    <col min="10761" max="10762" width="0" hidden="1" customWidth="1"/>
    <col min="10763" max="10763" width="13.140625" customWidth="1"/>
    <col min="10764" max="10764" width="13.5703125" customWidth="1"/>
    <col min="11004" max="11004" width="30.5703125" customWidth="1"/>
    <col min="11005" max="11005" width="14.7109375" customWidth="1"/>
    <col min="11006" max="11006" width="13.5703125" customWidth="1"/>
    <col min="11007" max="11007" width="15.7109375" customWidth="1"/>
    <col min="11008" max="11008" width="0" hidden="1" customWidth="1"/>
    <col min="11009" max="11009" width="13" customWidth="1"/>
    <col min="11010" max="11010" width="11.7109375" customWidth="1"/>
    <col min="11011" max="11011" width="0" hidden="1" customWidth="1"/>
    <col min="11012" max="11012" width="10.7109375" customWidth="1"/>
    <col min="11013" max="11014" width="0" hidden="1" customWidth="1"/>
    <col min="11015" max="11015" width="13.28515625" customWidth="1"/>
    <col min="11016" max="11016" width="11.7109375" customWidth="1"/>
    <col min="11017" max="11018" width="0" hidden="1" customWidth="1"/>
    <col min="11019" max="11019" width="13.140625" customWidth="1"/>
    <col min="11020" max="11020" width="13.5703125" customWidth="1"/>
    <col min="11260" max="11260" width="30.5703125" customWidth="1"/>
    <col min="11261" max="11261" width="14.7109375" customWidth="1"/>
    <col min="11262" max="11262" width="13.5703125" customWidth="1"/>
    <col min="11263" max="11263" width="15.7109375" customWidth="1"/>
    <col min="11264" max="11264" width="0" hidden="1" customWidth="1"/>
    <col min="11265" max="11265" width="13" customWidth="1"/>
    <col min="11266" max="11266" width="11.7109375" customWidth="1"/>
    <col min="11267" max="11267" width="0" hidden="1" customWidth="1"/>
    <col min="11268" max="11268" width="10.7109375" customWidth="1"/>
    <col min="11269" max="11270" width="0" hidden="1" customWidth="1"/>
    <col min="11271" max="11271" width="13.28515625" customWidth="1"/>
    <col min="11272" max="11272" width="11.7109375" customWidth="1"/>
    <col min="11273" max="11274" width="0" hidden="1" customWidth="1"/>
    <col min="11275" max="11275" width="13.140625" customWidth="1"/>
    <col min="11276" max="11276" width="13.5703125" customWidth="1"/>
    <col min="11516" max="11516" width="30.5703125" customWidth="1"/>
    <col min="11517" max="11517" width="14.7109375" customWidth="1"/>
    <col min="11518" max="11518" width="13.5703125" customWidth="1"/>
    <col min="11519" max="11519" width="15.7109375" customWidth="1"/>
    <col min="11520" max="11520" width="0" hidden="1" customWidth="1"/>
    <col min="11521" max="11521" width="13" customWidth="1"/>
    <col min="11522" max="11522" width="11.7109375" customWidth="1"/>
    <col min="11523" max="11523" width="0" hidden="1" customWidth="1"/>
    <col min="11524" max="11524" width="10.7109375" customWidth="1"/>
    <col min="11525" max="11526" width="0" hidden="1" customWidth="1"/>
    <col min="11527" max="11527" width="13.28515625" customWidth="1"/>
    <col min="11528" max="11528" width="11.7109375" customWidth="1"/>
    <col min="11529" max="11530" width="0" hidden="1" customWidth="1"/>
    <col min="11531" max="11531" width="13.140625" customWidth="1"/>
    <col min="11532" max="11532" width="13.5703125" customWidth="1"/>
    <col min="11772" max="11772" width="30.5703125" customWidth="1"/>
    <col min="11773" max="11773" width="14.7109375" customWidth="1"/>
    <col min="11774" max="11774" width="13.5703125" customWidth="1"/>
    <col min="11775" max="11775" width="15.7109375" customWidth="1"/>
    <col min="11776" max="11776" width="0" hidden="1" customWidth="1"/>
    <col min="11777" max="11777" width="13" customWidth="1"/>
    <col min="11778" max="11778" width="11.7109375" customWidth="1"/>
    <col min="11779" max="11779" width="0" hidden="1" customWidth="1"/>
    <col min="11780" max="11780" width="10.7109375" customWidth="1"/>
    <col min="11781" max="11782" width="0" hidden="1" customWidth="1"/>
    <col min="11783" max="11783" width="13.28515625" customWidth="1"/>
    <col min="11784" max="11784" width="11.7109375" customWidth="1"/>
    <col min="11785" max="11786" width="0" hidden="1" customWidth="1"/>
    <col min="11787" max="11787" width="13.140625" customWidth="1"/>
    <col min="11788" max="11788" width="13.5703125" customWidth="1"/>
    <col min="12028" max="12028" width="30.5703125" customWidth="1"/>
    <col min="12029" max="12029" width="14.7109375" customWidth="1"/>
    <col min="12030" max="12030" width="13.5703125" customWidth="1"/>
    <col min="12031" max="12031" width="15.7109375" customWidth="1"/>
    <col min="12032" max="12032" width="0" hidden="1" customWidth="1"/>
    <col min="12033" max="12033" width="13" customWidth="1"/>
    <col min="12034" max="12034" width="11.7109375" customWidth="1"/>
    <col min="12035" max="12035" width="0" hidden="1" customWidth="1"/>
    <col min="12036" max="12036" width="10.7109375" customWidth="1"/>
    <col min="12037" max="12038" width="0" hidden="1" customWidth="1"/>
    <col min="12039" max="12039" width="13.28515625" customWidth="1"/>
    <col min="12040" max="12040" width="11.7109375" customWidth="1"/>
    <col min="12041" max="12042" width="0" hidden="1" customWidth="1"/>
    <col min="12043" max="12043" width="13.140625" customWidth="1"/>
    <col min="12044" max="12044" width="13.5703125" customWidth="1"/>
    <col min="12284" max="12284" width="30.5703125" customWidth="1"/>
    <col min="12285" max="12285" width="14.7109375" customWidth="1"/>
    <col min="12286" max="12286" width="13.5703125" customWidth="1"/>
    <col min="12287" max="12287" width="15.7109375" customWidth="1"/>
    <col min="12288" max="12288" width="0" hidden="1" customWidth="1"/>
    <col min="12289" max="12289" width="13" customWidth="1"/>
    <col min="12290" max="12290" width="11.7109375" customWidth="1"/>
    <col min="12291" max="12291" width="0" hidden="1" customWidth="1"/>
    <col min="12292" max="12292" width="10.7109375" customWidth="1"/>
    <col min="12293" max="12294" width="0" hidden="1" customWidth="1"/>
    <col min="12295" max="12295" width="13.28515625" customWidth="1"/>
    <col min="12296" max="12296" width="11.7109375" customWidth="1"/>
    <col min="12297" max="12298" width="0" hidden="1" customWidth="1"/>
    <col min="12299" max="12299" width="13.140625" customWidth="1"/>
    <col min="12300" max="12300" width="13.5703125" customWidth="1"/>
    <col min="12540" max="12540" width="30.5703125" customWidth="1"/>
    <col min="12541" max="12541" width="14.7109375" customWidth="1"/>
    <col min="12542" max="12542" width="13.5703125" customWidth="1"/>
    <col min="12543" max="12543" width="15.7109375" customWidth="1"/>
    <col min="12544" max="12544" width="0" hidden="1" customWidth="1"/>
    <col min="12545" max="12545" width="13" customWidth="1"/>
    <col min="12546" max="12546" width="11.7109375" customWidth="1"/>
    <col min="12547" max="12547" width="0" hidden="1" customWidth="1"/>
    <col min="12548" max="12548" width="10.7109375" customWidth="1"/>
    <col min="12549" max="12550" width="0" hidden="1" customWidth="1"/>
    <col min="12551" max="12551" width="13.28515625" customWidth="1"/>
    <col min="12552" max="12552" width="11.7109375" customWidth="1"/>
    <col min="12553" max="12554" width="0" hidden="1" customWidth="1"/>
    <col min="12555" max="12555" width="13.140625" customWidth="1"/>
    <col min="12556" max="12556" width="13.5703125" customWidth="1"/>
    <col min="12796" max="12796" width="30.5703125" customWidth="1"/>
    <col min="12797" max="12797" width="14.7109375" customWidth="1"/>
    <col min="12798" max="12798" width="13.5703125" customWidth="1"/>
    <col min="12799" max="12799" width="15.7109375" customWidth="1"/>
    <col min="12800" max="12800" width="0" hidden="1" customWidth="1"/>
    <col min="12801" max="12801" width="13" customWidth="1"/>
    <col min="12802" max="12802" width="11.7109375" customWidth="1"/>
    <col min="12803" max="12803" width="0" hidden="1" customWidth="1"/>
    <col min="12804" max="12804" width="10.7109375" customWidth="1"/>
    <col min="12805" max="12806" width="0" hidden="1" customWidth="1"/>
    <col min="12807" max="12807" width="13.28515625" customWidth="1"/>
    <col min="12808" max="12808" width="11.7109375" customWidth="1"/>
    <col min="12809" max="12810" width="0" hidden="1" customWidth="1"/>
    <col min="12811" max="12811" width="13.140625" customWidth="1"/>
    <col min="12812" max="12812" width="13.5703125" customWidth="1"/>
    <col min="13052" max="13052" width="30.5703125" customWidth="1"/>
    <col min="13053" max="13053" width="14.7109375" customWidth="1"/>
    <col min="13054" max="13054" width="13.5703125" customWidth="1"/>
    <col min="13055" max="13055" width="15.7109375" customWidth="1"/>
    <col min="13056" max="13056" width="0" hidden="1" customWidth="1"/>
    <col min="13057" max="13057" width="13" customWidth="1"/>
    <col min="13058" max="13058" width="11.7109375" customWidth="1"/>
    <col min="13059" max="13059" width="0" hidden="1" customWidth="1"/>
    <col min="13060" max="13060" width="10.7109375" customWidth="1"/>
    <col min="13061" max="13062" width="0" hidden="1" customWidth="1"/>
    <col min="13063" max="13063" width="13.28515625" customWidth="1"/>
    <col min="13064" max="13064" width="11.7109375" customWidth="1"/>
    <col min="13065" max="13066" width="0" hidden="1" customWidth="1"/>
    <col min="13067" max="13067" width="13.140625" customWidth="1"/>
    <col min="13068" max="13068" width="13.5703125" customWidth="1"/>
    <col min="13308" max="13308" width="30.5703125" customWidth="1"/>
    <col min="13309" max="13309" width="14.7109375" customWidth="1"/>
    <col min="13310" max="13310" width="13.5703125" customWidth="1"/>
    <col min="13311" max="13311" width="15.7109375" customWidth="1"/>
    <col min="13312" max="13312" width="0" hidden="1" customWidth="1"/>
    <col min="13313" max="13313" width="13" customWidth="1"/>
    <col min="13314" max="13314" width="11.7109375" customWidth="1"/>
    <col min="13315" max="13315" width="0" hidden="1" customWidth="1"/>
    <col min="13316" max="13316" width="10.7109375" customWidth="1"/>
    <col min="13317" max="13318" width="0" hidden="1" customWidth="1"/>
    <col min="13319" max="13319" width="13.28515625" customWidth="1"/>
    <col min="13320" max="13320" width="11.7109375" customWidth="1"/>
    <col min="13321" max="13322" width="0" hidden="1" customWidth="1"/>
    <col min="13323" max="13323" width="13.140625" customWidth="1"/>
    <col min="13324" max="13324" width="13.5703125" customWidth="1"/>
    <col min="13564" max="13564" width="30.5703125" customWidth="1"/>
    <col min="13565" max="13565" width="14.7109375" customWidth="1"/>
    <col min="13566" max="13566" width="13.5703125" customWidth="1"/>
    <col min="13567" max="13567" width="15.7109375" customWidth="1"/>
    <col min="13568" max="13568" width="0" hidden="1" customWidth="1"/>
    <col min="13569" max="13569" width="13" customWidth="1"/>
    <col min="13570" max="13570" width="11.7109375" customWidth="1"/>
    <col min="13571" max="13571" width="0" hidden="1" customWidth="1"/>
    <col min="13572" max="13572" width="10.7109375" customWidth="1"/>
    <col min="13573" max="13574" width="0" hidden="1" customWidth="1"/>
    <col min="13575" max="13575" width="13.28515625" customWidth="1"/>
    <col min="13576" max="13576" width="11.7109375" customWidth="1"/>
    <col min="13577" max="13578" width="0" hidden="1" customWidth="1"/>
    <col min="13579" max="13579" width="13.140625" customWidth="1"/>
    <col min="13580" max="13580" width="13.5703125" customWidth="1"/>
    <col min="13820" max="13820" width="30.5703125" customWidth="1"/>
    <col min="13821" max="13821" width="14.7109375" customWidth="1"/>
    <col min="13822" max="13822" width="13.5703125" customWidth="1"/>
    <col min="13823" max="13823" width="15.7109375" customWidth="1"/>
    <col min="13824" max="13824" width="0" hidden="1" customWidth="1"/>
    <col min="13825" max="13825" width="13" customWidth="1"/>
    <col min="13826" max="13826" width="11.7109375" customWidth="1"/>
    <col min="13827" max="13827" width="0" hidden="1" customWidth="1"/>
    <col min="13828" max="13828" width="10.7109375" customWidth="1"/>
    <col min="13829" max="13830" width="0" hidden="1" customWidth="1"/>
    <col min="13831" max="13831" width="13.28515625" customWidth="1"/>
    <col min="13832" max="13832" width="11.7109375" customWidth="1"/>
    <col min="13833" max="13834" width="0" hidden="1" customWidth="1"/>
    <col min="13835" max="13835" width="13.140625" customWidth="1"/>
    <col min="13836" max="13836" width="13.5703125" customWidth="1"/>
    <col min="14076" max="14076" width="30.5703125" customWidth="1"/>
    <col min="14077" max="14077" width="14.7109375" customWidth="1"/>
    <col min="14078" max="14078" width="13.5703125" customWidth="1"/>
    <col min="14079" max="14079" width="15.7109375" customWidth="1"/>
    <col min="14080" max="14080" width="0" hidden="1" customWidth="1"/>
    <col min="14081" max="14081" width="13" customWidth="1"/>
    <col min="14082" max="14082" width="11.7109375" customWidth="1"/>
    <col min="14083" max="14083" width="0" hidden="1" customWidth="1"/>
    <col min="14084" max="14084" width="10.7109375" customWidth="1"/>
    <col min="14085" max="14086" width="0" hidden="1" customWidth="1"/>
    <col min="14087" max="14087" width="13.28515625" customWidth="1"/>
    <col min="14088" max="14088" width="11.7109375" customWidth="1"/>
    <col min="14089" max="14090" width="0" hidden="1" customWidth="1"/>
    <col min="14091" max="14091" width="13.140625" customWidth="1"/>
    <col min="14092" max="14092" width="13.5703125" customWidth="1"/>
    <col min="14332" max="14332" width="30.5703125" customWidth="1"/>
    <col min="14333" max="14333" width="14.7109375" customWidth="1"/>
    <col min="14334" max="14334" width="13.5703125" customWidth="1"/>
    <col min="14335" max="14335" width="15.7109375" customWidth="1"/>
    <col min="14336" max="14336" width="0" hidden="1" customWidth="1"/>
    <col min="14337" max="14337" width="13" customWidth="1"/>
    <col min="14338" max="14338" width="11.7109375" customWidth="1"/>
    <col min="14339" max="14339" width="0" hidden="1" customWidth="1"/>
    <col min="14340" max="14340" width="10.7109375" customWidth="1"/>
    <col min="14341" max="14342" width="0" hidden="1" customWidth="1"/>
    <col min="14343" max="14343" width="13.28515625" customWidth="1"/>
    <col min="14344" max="14344" width="11.7109375" customWidth="1"/>
    <col min="14345" max="14346" width="0" hidden="1" customWidth="1"/>
    <col min="14347" max="14347" width="13.140625" customWidth="1"/>
    <col min="14348" max="14348" width="13.5703125" customWidth="1"/>
    <col min="14588" max="14588" width="30.5703125" customWidth="1"/>
    <col min="14589" max="14589" width="14.7109375" customWidth="1"/>
    <col min="14590" max="14590" width="13.5703125" customWidth="1"/>
    <col min="14591" max="14591" width="15.7109375" customWidth="1"/>
    <col min="14592" max="14592" width="0" hidden="1" customWidth="1"/>
    <col min="14593" max="14593" width="13" customWidth="1"/>
    <col min="14594" max="14594" width="11.7109375" customWidth="1"/>
    <col min="14595" max="14595" width="0" hidden="1" customWidth="1"/>
    <col min="14596" max="14596" width="10.7109375" customWidth="1"/>
    <col min="14597" max="14598" width="0" hidden="1" customWidth="1"/>
    <col min="14599" max="14599" width="13.28515625" customWidth="1"/>
    <col min="14600" max="14600" width="11.7109375" customWidth="1"/>
    <col min="14601" max="14602" width="0" hidden="1" customWidth="1"/>
    <col min="14603" max="14603" width="13.140625" customWidth="1"/>
    <col min="14604" max="14604" width="13.5703125" customWidth="1"/>
    <col min="14844" max="14844" width="30.5703125" customWidth="1"/>
    <col min="14845" max="14845" width="14.7109375" customWidth="1"/>
    <col min="14846" max="14846" width="13.5703125" customWidth="1"/>
    <col min="14847" max="14847" width="15.7109375" customWidth="1"/>
    <col min="14848" max="14848" width="0" hidden="1" customWidth="1"/>
    <col min="14849" max="14849" width="13" customWidth="1"/>
    <col min="14850" max="14850" width="11.7109375" customWidth="1"/>
    <col min="14851" max="14851" width="0" hidden="1" customWidth="1"/>
    <col min="14852" max="14852" width="10.7109375" customWidth="1"/>
    <col min="14853" max="14854" width="0" hidden="1" customWidth="1"/>
    <col min="14855" max="14855" width="13.28515625" customWidth="1"/>
    <col min="14856" max="14856" width="11.7109375" customWidth="1"/>
    <col min="14857" max="14858" width="0" hidden="1" customWidth="1"/>
    <col min="14859" max="14859" width="13.140625" customWidth="1"/>
    <col min="14860" max="14860" width="13.5703125" customWidth="1"/>
    <col min="15100" max="15100" width="30.5703125" customWidth="1"/>
    <col min="15101" max="15101" width="14.7109375" customWidth="1"/>
    <col min="15102" max="15102" width="13.5703125" customWidth="1"/>
    <col min="15103" max="15103" width="15.7109375" customWidth="1"/>
    <col min="15104" max="15104" width="0" hidden="1" customWidth="1"/>
    <col min="15105" max="15105" width="13" customWidth="1"/>
    <col min="15106" max="15106" width="11.7109375" customWidth="1"/>
    <col min="15107" max="15107" width="0" hidden="1" customWidth="1"/>
    <col min="15108" max="15108" width="10.7109375" customWidth="1"/>
    <col min="15109" max="15110" width="0" hidden="1" customWidth="1"/>
    <col min="15111" max="15111" width="13.28515625" customWidth="1"/>
    <col min="15112" max="15112" width="11.7109375" customWidth="1"/>
    <col min="15113" max="15114" width="0" hidden="1" customWidth="1"/>
    <col min="15115" max="15115" width="13.140625" customWidth="1"/>
    <col min="15116" max="15116" width="13.5703125" customWidth="1"/>
    <col min="15356" max="15356" width="30.5703125" customWidth="1"/>
    <col min="15357" max="15357" width="14.7109375" customWidth="1"/>
    <col min="15358" max="15358" width="13.5703125" customWidth="1"/>
    <col min="15359" max="15359" width="15.7109375" customWidth="1"/>
    <col min="15360" max="15360" width="0" hidden="1" customWidth="1"/>
    <col min="15361" max="15361" width="13" customWidth="1"/>
    <col min="15362" max="15362" width="11.7109375" customWidth="1"/>
    <col min="15363" max="15363" width="0" hidden="1" customWidth="1"/>
    <col min="15364" max="15364" width="10.7109375" customWidth="1"/>
    <col min="15365" max="15366" width="0" hidden="1" customWidth="1"/>
    <col min="15367" max="15367" width="13.28515625" customWidth="1"/>
    <col min="15368" max="15368" width="11.7109375" customWidth="1"/>
    <col min="15369" max="15370" width="0" hidden="1" customWidth="1"/>
    <col min="15371" max="15371" width="13.140625" customWidth="1"/>
    <col min="15372" max="15372" width="13.5703125" customWidth="1"/>
    <col min="15612" max="15612" width="30.5703125" customWidth="1"/>
    <col min="15613" max="15613" width="14.7109375" customWidth="1"/>
    <col min="15614" max="15614" width="13.5703125" customWidth="1"/>
    <col min="15615" max="15615" width="15.7109375" customWidth="1"/>
    <col min="15616" max="15616" width="0" hidden="1" customWidth="1"/>
    <col min="15617" max="15617" width="13" customWidth="1"/>
    <col min="15618" max="15618" width="11.7109375" customWidth="1"/>
    <col min="15619" max="15619" width="0" hidden="1" customWidth="1"/>
    <col min="15620" max="15620" width="10.7109375" customWidth="1"/>
    <col min="15621" max="15622" width="0" hidden="1" customWidth="1"/>
    <col min="15623" max="15623" width="13.28515625" customWidth="1"/>
    <col min="15624" max="15624" width="11.7109375" customWidth="1"/>
    <col min="15625" max="15626" width="0" hidden="1" customWidth="1"/>
    <col min="15627" max="15627" width="13.140625" customWidth="1"/>
    <col min="15628" max="15628" width="13.5703125" customWidth="1"/>
    <col min="15868" max="15868" width="30.5703125" customWidth="1"/>
    <col min="15869" max="15869" width="14.7109375" customWidth="1"/>
    <col min="15870" max="15870" width="13.5703125" customWidth="1"/>
    <col min="15871" max="15871" width="15.7109375" customWidth="1"/>
    <col min="15872" max="15872" width="0" hidden="1" customWidth="1"/>
    <col min="15873" max="15873" width="13" customWidth="1"/>
    <col min="15874" max="15874" width="11.7109375" customWidth="1"/>
    <col min="15875" max="15875" width="0" hidden="1" customWidth="1"/>
    <col min="15876" max="15876" width="10.7109375" customWidth="1"/>
    <col min="15877" max="15878" width="0" hidden="1" customWidth="1"/>
    <col min="15879" max="15879" width="13.28515625" customWidth="1"/>
    <col min="15880" max="15880" width="11.7109375" customWidth="1"/>
    <col min="15881" max="15882" width="0" hidden="1" customWidth="1"/>
    <col min="15883" max="15883" width="13.140625" customWidth="1"/>
    <col min="15884" max="15884" width="13.5703125" customWidth="1"/>
    <col min="16124" max="16124" width="30.5703125" customWidth="1"/>
    <col min="16125" max="16125" width="14.7109375" customWidth="1"/>
    <col min="16126" max="16126" width="13.5703125" customWidth="1"/>
    <col min="16127" max="16127" width="15.7109375" customWidth="1"/>
    <col min="16128" max="16128" width="0" hidden="1" customWidth="1"/>
    <col min="16129" max="16129" width="13" customWidth="1"/>
    <col min="16130" max="16130" width="11.7109375" customWidth="1"/>
    <col min="16131" max="16131" width="0" hidden="1" customWidth="1"/>
    <col min="16132" max="16132" width="10.7109375" customWidth="1"/>
    <col min="16133" max="16134" width="0" hidden="1" customWidth="1"/>
    <col min="16135" max="16135" width="13.28515625" customWidth="1"/>
    <col min="16136" max="16136" width="11.7109375" customWidth="1"/>
    <col min="16137" max="16138" width="0" hidden="1" customWidth="1"/>
    <col min="16139" max="16139" width="13.140625" customWidth="1"/>
    <col min="16140" max="16140" width="13.5703125" customWidth="1"/>
  </cols>
  <sheetData>
    <row r="1" spans="1:68" x14ac:dyDescent="0.25">
      <c r="A1" s="7" t="s">
        <v>16</v>
      </c>
    </row>
    <row r="2" spans="1:68" x14ac:dyDescent="0.25">
      <c r="A2" t="s">
        <v>17</v>
      </c>
      <c r="C2" s="71"/>
    </row>
    <row r="3" spans="1:68" x14ac:dyDescent="0.25">
      <c r="A3" s="7" t="s">
        <v>178</v>
      </c>
    </row>
    <row r="4" spans="1:68" x14ac:dyDescent="0.25">
      <c r="A4" s="21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68" x14ac:dyDescent="0.25">
      <c r="A5" s="21"/>
      <c r="B5" s="22" t="s">
        <v>4</v>
      </c>
      <c r="C5" s="23" t="s">
        <v>5</v>
      </c>
      <c r="D5" s="23" t="s">
        <v>6</v>
      </c>
      <c r="E5" s="23" t="s">
        <v>18</v>
      </c>
      <c r="F5" s="23" t="s">
        <v>7</v>
      </c>
      <c r="G5" s="23" t="s">
        <v>19</v>
      </c>
      <c r="H5" s="23" t="s">
        <v>159</v>
      </c>
      <c r="I5" s="23" t="s">
        <v>8</v>
      </c>
      <c r="J5" s="23" t="s">
        <v>21</v>
      </c>
      <c r="K5" s="23" t="s">
        <v>9</v>
      </c>
      <c r="L5" s="23" t="s">
        <v>22</v>
      </c>
      <c r="M5" s="23" t="s">
        <v>10</v>
      </c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</row>
    <row r="6" spans="1:68" x14ac:dyDescent="0.25">
      <c r="A6" s="21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68" x14ac:dyDescent="0.25">
      <c r="A7" s="24" t="s">
        <v>165</v>
      </c>
      <c r="B7" s="76">
        <f>SUM(C7:M7)</f>
        <v>20024196.030000001</v>
      </c>
      <c r="C7" s="15">
        <v>1762310.21</v>
      </c>
      <c r="D7" s="15">
        <v>9190528.1500000004</v>
      </c>
      <c r="E7" s="15">
        <v>0</v>
      </c>
      <c r="F7" s="15">
        <v>405781.42</v>
      </c>
      <c r="G7" s="15">
        <v>3528842</v>
      </c>
      <c r="H7" s="15">
        <v>92071</v>
      </c>
      <c r="I7" s="15">
        <v>-2.4900000002235174</v>
      </c>
      <c r="J7" s="15">
        <v>498666</v>
      </c>
      <c r="K7" s="15">
        <v>309950.14999999991</v>
      </c>
      <c r="L7" s="15">
        <v>0</v>
      </c>
      <c r="M7" s="15">
        <v>4236049.59</v>
      </c>
      <c r="N7" s="71"/>
    </row>
    <row r="8" spans="1:68" x14ac:dyDescent="0.25">
      <c r="A8" s="21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68" x14ac:dyDescent="0.25">
      <c r="A9" s="21" t="s">
        <v>24</v>
      </c>
      <c r="B9" s="80">
        <f>SUM(C9:M9)</f>
        <v>2842662.6900000004</v>
      </c>
      <c r="C9" s="15"/>
      <c r="D9" s="15">
        <f>594804.69+93228.8</f>
        <v>688033.49</v>
      </c>
      <c r="E9" s="15"/>
      <c r="F9" s="15"/>
      <c r="G9" s="15"/>
      <c r="H9" s="15"/>
      <c r="I9" s="15"/>
      <c r="J9" s="15">
        <v>1933000</v>
      </c>
      <c r="K9" s="15">
        <v>219629.2</v>
      </c>
      <c r="L9" s="15"/>
      <c r="M9" s="15">
        <v>2000</v>
      </c>
      <c r="N9" s="71"/>
    </row>
    <row r="10" spans="1:68" x14ac:dyDescent="0.25">
      <c r="A10" s="21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68" x14ac:dyDescent="0.25">
      <c r="A11" s="21" t="s">
        <v>25</v>
      </c>
      <c r="B11" s="15">
        <f>SUM(C11:M11)</f>
        <v>0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68" x14ac:dyDescent="0.25">
      <c r="A12" s="21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68" x14ac:dyDescent="0.25">
      <c r="A13" s="21" t="s">
        <v>26</v>
      </c>
      <c r="B13" s="15">
        <f>SUM(C13:M13)</f>
        <v>0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68" x14ac:dyDescent="0.25">
      <c r="A14" s="21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68" x14ac:dyDescent="0.25">
      <c r="A15" s="24" t="s">
        <v>27</v>
      </c>
      <c r="B15" s="77">
        <f>SUM(C15:M15)</f>
        <v>5754622</v>
      </c>
      <c r="C15" s="15">
        <v>857557</v>
      </c>
      <c r="D15" s="15">
        <v>2708696</v>
      </c>
      <c r="E15" s="15"/>
      <c r="F15" s="15">
        <v>72970</v>
      </c>
      <c r="G15" s="15">
        <v>237562</v>
      </c>
      <c r="H15" s="15">
        <v>30384</v>
      </c>
      <c r="I15" s="15">
        <v>0</v>
      </c>
      <c r="J15" s="15">
        <v>115150</v>
      </c>
      <c r="K15" s="15">
        <v>73530</v>
      </c>
      <c r="L15" s="15"/>
      <c r="M15" s="15">
        <v>1658773</v>
      </c>
    </row>
    <row r="16" spans="1:68" x14ac:dyDescent="0.25">
      <c r="A16" s="21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 x14ac:dyDescent="0.25">
      <c r="A17" s="21" t="s">
        <v>28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spans="1:13" x14ac:dyDescent="0.25">
      <c r="A18" s="25" t="s">
        <v>179</v>
      </c>
      <c r="B18" s="81">
        <f t="shared" ref="B18:M18" si="0">B7+B9+B11-B13-B15</f>
        <v>17112236.720000003</v>
      </c>
      <c r="C18" s="15">
        <f t="shared" si="0"/>
        <v>904753.21</v>
      </c>
      <c r="D18" s="15">
        <f t="shared" si="0"/>
        <v>7169865.6400000006</v>
      </c>
      <c r="E18" s="15">
        <f t="shared" si="0"/>
        <v>0</v>
      </c>
      <c r="F18" s="15">
        <f t="shared" si="0"/>
        <v>332811.42</v>
      </c>
      <c r="G18" s="15">
        <f t="shared" si="0"/>
        <v>3291280</v>
      </c>
      <c r="H18" s="15">
        <f>H7+H9+H11-H13-H15</f>
        <v>61687</v>
      </c>
      <c r="I18" s="15">
        <f>I7+I9+I11-I13-I15</f>
        <v>-2.4900000002235174</v>
      </c>
      <c r="J18" s="15">
        <f t="shared" si="0"/>
        <v>2316516</v>
      </c>
      <c r="K18" s="15">
        <f t="shared" si="0"/>
        <v>456049.34999999986</v>
      </c>
      <c r="L18" s="15">
        <f t="shared" si="0"/>
        <v>0</v>
      </c>
      <c r="M18" s="15">
        <f t="shared" si="0"/>
        <v>2579276.59</v>
      </c>
    </row>
    <row r="20" spans="1:13" x14ac:dyDescent="0.25">
      <c r="B20" s="15"/>
    </row>
    <row r="22" spans="1:13" ht="20.25" customHeight="1" x14ac:dyDescent="0.25">
      <c r="B22" s="15"/>
      <c r="I22" s="15"/>
      <c r="K22" s="15"/>
    </row>
    <row r="25" spans="1:13" x14ac:dyDescent="0.25">
      <c r="K25" s="15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C101A-600A-491E-B3B8-B595F7E50CAA}">
  <dimension ref="A1:AC24"/>
  <sheetViews>
    <sheetView workbookViewId="0">
      <selection activeCell="C17" sqref="C17"/>
    </sheetView>
  </sheetViews>
  <sheetFormatPr defaultRowHeight="15" x14ac:dyDescent="0.25"/>
  <cols>
    <col min="1" max="1" width="26.5703125" customWidth="1"/>
    <col min="2" max="2" width="14.7109375" style="15" customWidth="1"/>
    <col min="3" max="3" width="14.28515625" style="15" customWidth="1"/>
    <col min="4" max="4" width="13.5703125" style="15" customWidth="1"/>
    <col min="5" max="5" width="9.7109375" style="15" hidden="1" customWidth="1"/>
    <col min="6" max="6" width="11.28515625" style="15" customWidth="1"/>
    <col min="7" max="7" width="12.7109375" style="15" customWidth="1"/>
    <col min="8" max="8" width="9.7109375" style="15" hidden="1" customWidth="1"/>
    <col min="9" max="9" width="11" style="15" customWidth="1"/>
    <col min="10" max="10" width="12.7109375" style="15" customWidth="1"/>
    <col min="11" max="11" width="12.7109375" style="15" hidden="1" customWidth="1"/>
    <col min="12" max="12" width="11.7109375" style="15" customWidth="1"/>
    <col min="13" max="13" width="12.7109375" style="15" customWidth="1"/>
    <col min="14" max="14" width="10.7109375" style="15" hidden="1" customWidth="1"/>
    <col min="15" max="15" width="12.7109375" style="15" customWidth="1"/>
    <col min="16" max="16" width="11.7109375" style="15" hidden="1" customWidth="1"/>
    <col min="18" max="29" width="9.140625" style="15"/>
    <col min="257" max="257" width="26.5703125" customWidth="1"/>
    <col min="258" max="258" width="14.7109375" customWidth="1"/>
    <col min="259" max="259" width="14.28515625" customWidth="1"/>
    <col min="260" max="260" width="13.5703125" customWidth="1"/>
    <col min="261" max="261" width="0" hidden="1" customWidth="1"/>
    <col min="262" max="262" width="11.28515625" customWidth="1"/>
    <col min="263" max="263" width="12.7109375" customWidth="1"/>
    <col min="264" max="264" width="0" hidden="1" customWidth="1"/>
    <col min="265" max="265" width="11" customWidth="1"/>
    <col min="266" max="266" width="12.7109375" customWidth="1"/>
    <col min="267" max="267" width="0" hidden="1" customWidth="1"/>
    <col min="268" max="268" width="11.7109375" customWidth="1"/>
    <col min="269" max="269" width="12.7109375" customWidth="1"/>
    <col min="270" max="271" width="0" hidden="1" customWidth="1"/>
    <col min="272" max="272" width="11.7109375" customWidth="1"/>
    <col min="513" max="513" width="26.5703125" customWidth="1"/>
    <col min="514" max="514" width="14.7109375" customWidth="1"/>
    <col min="515" max="515" width="14.28515625" customWidth="1"/>
    <col min="516" max="516" width="13.5703125" customWidth="1"/>
    <col min="517" max="517" width="0" hidden="1" customWidth="1"/>
    <col min="518" max="518" width="11.28515625" customWidth="1"/>
    <col min="519" max="519" width="12.7109375" customWidth="1"/>
    <col min="520" max="520" width="0" hidden="1" customWidth="1"/>
    <col min="521" max="521" width="11" customWidth="1"/>
    <col min="522" max="522" width="12.7109375" customWidth="1"/>
    <col min="523" max="523" width="0" hidden="1" customWidth="1"/>
    <col min="524" max="524" width="11.7109375" customWidth="1"/>
    <col min="525" max="525" width="12.7109375" customWidth="1"/>
    <col min="526" max="527" width="0" hidden="1" customWidth="1"/>
    <col min="528" max="528" width="11.7109375" customWidth="1"/>
    <col min="769" max="769" width="26.5703125" customWidth="1"/>
    <col min="770" max="770" width="14.7109375" customWidth="1"/>
    <col min="771" max="771" width="14.28515625" customWidth="1"/>
    <col min="772" max="772" width="13.5703125" customWidth="1"/>
    <col min="773" max="773" width="0" hidden="1" customWidth="1"/>
    <col min="774" max="774" width="11.28515625" customWidth="1"/>
    <col min="775" max="775" width="12.7109375" customWidth="1"/>
    <col min="776" max="776" width="0" hidden="1" customWidth="1"/>
    <col min="777" max="777" width="11" customWidth="1"/>
    <col min="778" max="778" width="12.7109375" customWidth="1"/>
    <col min="779" max="779" width="0" hidden="1" customWidth="1"/>
    <col min="780" max="780" width="11.7109375" customWidth="1"/>
    <col min="781" max="781" width="12.7109375" customWidth="1"/>
    <col min="782" max="783" width="0" hidden="1" customWidth="1"/>
    <col min="784" max="784" width="11.7109375" customWidth="1"/>
    <col min="1025" max="1025" width="26.5703125" customWidth="1"/>
    <col min="1026" max="1026" width="14.7109375" customWidth="1"/>
    <col min="1027" max="1027" width="14.28515625" customWidth="1"/>
    <col min="1028" max="1028" width="13.5703125" customWidth="1"/>
    <col min="1029" max="1029" width="0" hidden="1" customWidth="1"/>
    <col min="1030" max="1030" width="11.28515625" customWidth="1"/>
    <col min="1031" max="1031" width="12.7109375" customWidth="1"/>
    <col min="1032" max="1032" width="0" hidden="1" customWidth="1"/>
    <col min="1033" max="1033" width="11" customWidth="1"/>
    <col min="1034" max="1034" width="12.7109375" customWidth="1"/>
    <col min="1035" max="1035" width="0" hidden="1" customWidth="1"/>
    <col min="1036" max="1036" width="11.7109375" customWidth="1"/>
    <col min="1037" max="1037" width="12.7109375" customWidth="1"/>
    <col min="1038" max="1039" width="0" hidden="1" customWidth="1"/>
    <col min="1040" max="1040" width="11.7109375" customWidth="1"/>
    <col min="1281" max="1281" width="26.5703125" customWidth="1"/>
    <col min="1282" max="1282" width="14.7109375" customWidth="1"/>
    <col min="1283" max="1283" width="14.28515625" customWidth="1"/>
    <col min="1284" max="1284" width="13.5703125" customWidth="1"/>
    <col min="1285" max="1285" width="0" hidden="1" customWidth="1"/>
    <col min="1286" max="1286" width="11.28515625" customWidth="1"/>
    <col min="1287" max="1287" width="12.7109375" customWidth="1"/>
    <col min="1288" max="1288" width="0" hidden="1" customWidth="1"/>
    <col min="1289" max="1289" width="11" customWidth="1"/>
    <col min="1290" max="1290" width="12.7109375" customWidth="1"/>
    <col min="1291" max="1291" width="0" hidden="1" customWidth="1"/>
    <col min="1292" max="1292" width="11.7109375" customWidth="1"/>
    <col min="1293" max="1293" width="12.7109375" customWidth="1"/>
    <col min="1294" max="1295" width="0" hidden="1" customWidth="1"/>
    <col min="1296" max="1296" width="11.7109375" customWidth="1"/>
    <col min="1537" max="1537" width="26.5703125" customWidth="1"/>
    <col min="1538" max="1538" width="14.7109375" customWidth="1"/>
    <col min="1539" max="1539" width="14.28515625" customWidth="1"/>
    <col min="1540" max="1540" width="13.5703125" customWidth="1"/>
    <col min="1541" max="1541" width="0" hidden="1" customWidth="1"/>
    <col min="1542" max="1542" width="11.28515625" customWidth="1"/>
    <col min="1543" max="1543" width="12.7109375" customWidth="1"/>
    <col min="1544" max="1544" width="0" hidden="1" customWidth="1"/>
    <col min="1545" max="1545" width="11" customWidth="1"/>
    <col min="1546" max="1546" width="12.7109375" customWidth="1"/>
    <col min="1547" max="1547" width="0" hidden="1" customWidth="1"/>
    <col min="1548" max="1548" width="11.7109375" customWidth="1"/>
    <col min="1549" max="1549" width="12.7109375" customWidth="1"/>
    <col min="1550" max="1551" width="0" hidden="1" customWidth="1"/>
    <col min="1552" max="1552" width="11.7109375" customWidth="1"/>
    <col min="1793" max="1793" width="26.5703125" customWidth="1"/>
    <col min="1794" max="1794" width="14.7109375" customWidth="1"/>
    <col min="1795" max="1795" width="14.28515625" customWidth="1"/>
    <col min="1796" max="1796" width="13.5703125" customWidth="1"/>
    <col min="1797" max="1797" width="0" hidden="1" customWidth="1"/>
    <col min="1798" max="1798" width="11.28515625" customWidth="1"/>
    <col min="1799" max="1799" width="12.7109375" customWidth="1"/>
    <col min="1800" max="1800" width="0" hidden="1" customWidth="1"/>
    <col min="1801" max="1801" width="11" customWidth="1"/>
    <col min="1802" max="1802" width="12.7109375" customWidth="1"/>
    <col min="1803" max="1803" width="0" hidden="1" customWidth="1"/>
    <col min="1804" max="1804" width="11.7109375" customWidth="1"/>
    <col min="1805" max="1805" width="12.7109375" customWidth="1"/>
    <col min="1806" max="1807" width="0" hidden="1" customWidth="1"/>
    <col min="1808" max="1808" width="11.7109375" customWidth="1"/>
    <col min="2049" max="2049" width="26.5703125" customWidth="1"/>
    <col min="2050" max="2050" width="14.7109375" customWidth="1"/>
    <col min="2051" max="2051" width="14.28515625" customWidth="1"/>
    <col min="2052" max="2052" width="13.5703125" customWidth="1"/>
    <col min="2053" max="2053" width="0" hidden="1" customWidth="1"/>
    <col min="2054" max="2054" width="11.28515625" customWidth="1"/>
    <col min="2055" max="2055" width="12.7109375" customWidth="1"/>
    <col min="2056" max="2056" width="0" hidden="1" customWidth="1"/>
    <col min="2057" max="2057" width="11" customWidth="1"/>
    <col min="2058" max="2058" width="12.7109375" customWidth="1"/>
    <col min="2059" max="2059" width="0" hidden="1" customWidth="1"/>
    <col min="2060" max="2060" width="11.7109375" customWidth="1"/>
    <col min="2061" max="2061" width="12.7109375" customWidth="1"/>
    <col min="2062" max="2063" width="0" hidden="1" customWidth="1"/>
    <col min="2064" max="2064" width="11.7109375" customWidth="1"/>
    <col min="2305" max="2305" width="26.5703125" customWidth="1"/>
    <col min="2306" max="2306" width="14.7109375" customWidth="1"/>
    <col min="2307" max="2307" width="14.28515625" customWidth="1"/>
    <col min="2308" max="2308" width="13.5703125" customWidth="1"/>
    <col min="2309" max="2309" width="0" hidden="1" customWidth="1"/>
    <col min="2310" max="2310" width="11.28515625" customWidth="1"/>
    <col min="2311" max="2311" width="12.7109375" customWidth="1"/>
    <col min="2312" max="2312" width="0" hidden="1" customWidth="1"/>
    <col min="2313" max="2313" width="11" customWidth="1"/>
    <col min="2314" max="2314" width="12.7109375" customWidth="1"/>
    <col min="2315" max="2315" width="0" hidden="1" customWidth="1"/>
    <col min="2316" max="2316" width="11.7109375" customWidth="1"/>
    <col min="2317" max="2317" width="12.7109375" customWidth="1"/>
    <col min="2318" max="2319" width="0" hidden="1" customWidth="1"/>
    <col min="2320" max="2320" width="11.7109375" customWidth="1"/>
    <col min="2561" max="2561" width="26.5703125" customWidth="1"/>
    <col min="2562" max="2562" width="14.7109375" customWidth="1"/>
    <col min="2563" max="2563" width="14.28515625" customWidth="1"/>
    <col min="2564" max="2564" width="13.5703125" customWidth="1"/>
    <col min="2565" max="2565" width="0" hidden="1" customWidth="1"/>
    <col min="2566" max="2566" width="11.28515625" customWidth="1"/>
    <col min="2567" max="2567" width="12.7109375" customWidth="1"/>
    <col min="2568" max="2568" width="0" hidden="1" customWidth="1"/>
    <col min="2569" max="2569" width="11" customWidth="1"/>
    <col min="2570" max="2570" width="12.7109375" customWidth="1"/>
    <col min="2571" max="2571" width="0" hidden="1" customWidth="1"/>
    <col min="2572" max="2572" width="11.7109375" customWidth="1"/>
    <col min="2573" max="2573" width="12.7109375" customWidth="1"/>
    <col min="2574" max="2575" width="0" hidden="1" customWidth="1"/>
    <col min="2576" max="2576" width="11.7109375" customWidth="1"/>
    <col min="2817" max="2817" width="26.5703125" customWidth="1"/>
    <col min="2818" max="2818" width="14.7109375" customWidth="1"/>
    <col min="2819" max="2819" width="14.28515625" customWidth="1"/>
    <col min="2820" max="2820" width="13.5703125" customWidth="1"/>
    <col min="2821" max="2821" width="0" hidden="1" customWidth="1"/>
    <col min="2822" max="2822" width="11.28515625" customWidth="1"/>
    <col min="2823" max="2823" width="12.7109375" customWidth="1"/>
    <col min="2824" max="2824" width="0" hidden="1" customWidth="1"/>
    <col min="2825" max="2825" width="11" customWidth="1"/>
    <col min="2826" max="2826" width="12.7109375" customWidth="1"/>
    <col min="2827" max="2827" width="0" hidden="1" customWidth="1"/>
    <col min="2828" max="2828" width="11.7109375" customWidth="1"/>
    <col min="2829" max="2829" width="12.7109375" customWidth="1"/>
    <col min="2830" max="2831" width="0" hidden="1" customWidth="1"/>
    <col min="2832" max="2832" width="11.7109375" customWidth="1"/>
    <col min="3073" max="3073" width="26.5703125" customWidth="1"/>
    <col min="3074" max="3074" width="14.7109375" customWidth="1"/>
    <col min="3075" max="3075" width="14.28515625" customWidth="1"/>
    <col min="3076" max="3076" width="13.5703125" customWidth="1"/>
    <col min="3077" max="3077" width="0" hidden="1" customWidth="1"/>
    <col min="3078" max="3078" width="11.28515625" customWidth="1"/>
    <col min="3079" max="3079" width="12.7109375" customWidth="1"/>
    <col min="3080" max="3080" width="0" hidden="1" customWidth="1"/>
    <col min="3081" max="3081" width="11" customWidth="1"/>
    <col min="3082" max="3082" width="12.7109375" customWidth="1"/>
    <col min="3083" max="3083" width="0" hidden="1" customWidth="1"/>
    <col min="3084" max="3084" width="11.7109375" customWidth="1"/>
    <col min="3085" max="3085" width="12.7109375" customWidth="1"/>
    <col min="3086" max="3087" width="0" hidden="1" customWidth="1"/>
    <col min="3088" max="3088" width="11.7109375" customWidth="1"/>
    <col min="3329" max="3329" width="26.5703125" customWidth="1"/>
    <col min="3330" max="3330" width="14.7109375" customWidth="1"/>
    <col min="3331" max="3331" width="14.28515625" customWidth="1"/>
    <col min="3332" max="3332" width="13.5703125" customWidth="1"/>
    <col min="3333" max="3333" width="0" hidden="1" customWidth="1"/>
    <col min="3334" max="3334" width="11.28515625" customWidth="1"/>
    <col min="3335" max="3335" width="12.7109375" customWidth="1"/>
    <col min="3336" max="3336" width="0" hidden="1" customWidth="1"/>
    <col min="3337" max="3337" width="11" customWidth="1"/>
    <col min="3338" max="3338" width="12.7109375" customWidth="1"/>
    <col min="3339" max="3339" width="0" hidden="1" customWidth="1"/>
    <col min="3340" max="3340" width="11.7109375" customWidth="1"/>
    <col min="3341" max="3341" width="12.7109375" customWidth="1"/>
    <col min="3342" max="3343" width="0" hidden="1" customWidth="1"/>
    <col min="3344" max="3344" width="11.7109375" customWidth="1"/>
    <col min="3585" max="3585" width="26.5703125" customWidth="1"/>
    <col min="3586" max="3586" width="14.7109375" customWidth="1"/>
    <col min="3587" max="3587" width="14.28515625" customWidth="1"/>
    <col min="3588" max="3588" width="13.5703125" customWidth="1"/>
    <col min="3589" max="3589" width="0" hidden="1" customWidth="1"/>
    <col min="3590" max="3590" width="11.28515625" customWidth="1"/>
    <col min="3591" max="3591" width="12.7109375" customWidth="1"/>
    <col min="3592" max="3592" width="0" hidden="1" customWidth="1"/>
    <col min="3593" max="3593" width="11" customWidth="1"/>
    <col min="3594" max="3594" width="12.7109375" customWidth="1"/>
    <col min="3595" max="3595" width="0" hidden="1" customWidth="1"/>
    <col min="3596" max="3596" width="11.7109375" customWidth="1"/>
    <col min="3597" max="3597" width="12.7109375" customWidth="1"/>
    <col min="3598" max="3599" width="0" hidden="1" customWidth="1"/>
    <col min="3600" max="3600" width="11.7109375" customWidth="1"/>
    <col min="3841" max="3841" width="26.5703125" customWidth="1"/>
    <col min="3842" max="3842" width="14.7109375" customWidth="1"/>
    <col min="3843" max="3843" width="14.28515625" customWidth="1"/>
    <col min="3844" max="3844" width="13.5703125" customWidth="1"/>
    <col min="3845" max="3845" width="0" hidden="1" customWidth="1"/>
    <col min="3846" max="3846" width="11.28515625" customWidth="1"/>
    <col min="3847" max="3847" width="12.7109375" customWidth="1"/>
    <col min="3848" max="3848" width="0" hidden="1" customWidth="1"/>
    <col min="3849" max="3849" width="11" customWidth="1"/>
    <col min="3850" max="3850" width="12.7109375" customWidth="1"/>
    <col min="3851" max="3851" width="0" hidden="1" customWidth="1"/>
    <col min="3852" max="3852" width="11.7109375" customWidth="1"/>
    <col min="3853" max="3853" width="12.7109375" customWidth="1"/>
    <col min="3854" max="3855" width="0" hidden="1" customWidth="1"/>
    <col min="3856" max="3856" width="11.7109375" customWidth="1"/>
    <col min="4097" max="4097" width="26.5703125" customWidth="1"/>
    <col min="4098" max="4098" width="14.7109375" customWidth="1"/>
    <col min="4099" max="4099" width="14.28515625" customWidth="1"/>
    <col min="4100" max="4100" width="13.5703125" customWidth="1"/>
    <col min="4101" max="4101" width="0" hidden="1" customWidth="1"/>
    <col min="4102" max="4102" width="11.28515625" customWidth="1"/>
    <col min="4103" max="4103" width="12.7109375" customWidth="1"/>
    <col min="4104" max="4104" width="0" hidden="1" customWidth="1"/>
    <col min="4105" max="4105" width="11" customWidth="1"/>
    <col min="4106" max="4106" width="12.7109375" customWidth="1"/>
    <col min="4107" max="4107" width="0" hidden="1" customWidth="1"/>
    <col min="4108" max="4108" width="11.7109375" customWidth="1"/>
    <col min="4109" max="4109" width="12.7109375" customWidth="1"/>
    <col min="4110" max="4111" width="0" hidden="1" customWidth="1"/>
    <col min="4112" max="4112" width="11.7109375" customWidth="1"/>
    <col min="4353" max="4353" width="26.5703125" customWidth="1"/>
    <col min="4354" max="4354" width="14.7109375" customWidth="1"/>
    <col min="4355" max="4355" width="14.28515625" customWidth="1"/>
    <col min="4356" max="4356" width="13.5703125" customWidth="1"/>
    <col min="4357" max="4357" width="0" hidden="1" customWidth="1"/>
    <col min="4358" max="4358" width="11.28515625" customWidth="1"/>
    <col min="4359" max="4359" width="12.7109375" customWidth="1"/>
    <col min="4360" max="4360" width="0" hidden="1" customWidth="1"/>
    <col min="4361" max="4361" width="11" customWidth="1"/>
    <col min="4362" max="4362" width="12.7109375" customWidth="1"/>
    <col min="4363" max="4363" width="0" hidden="1" customWidth="1"/>
    <col min="4364" max="4364" width="11.7109375" customWidth="1"/>
    <col min="4365" max="4365" width="12.7109375" customWidth="1"/>
    <col min="4366" max="4367" width="0" hidden="1" customWidth="1"/>
    <col min="4368" max="4368" width="11.7109375" customWidth="1"/>
    <col min="4609" max="4609" width="26.5703125" customWidth="1"/>
    <col min="4610" max="4610" width="14.7109375" customWidth="1"/>
    <col min="4611" max="4611" width="14.28515625" customWidth="1"/>
    <col min="4612" max="4612" width="13.5703125" customWidth="1"/>
    <col min="4613" max="4613" width="0" hidden="1" customWidth="1"/>
    <col min="4614" max="4614" width="11.28515625" customWidth="1"/>
    <col min="4615" max="4615" width="12.7109375" customWidth="1"/>
    <col min="4616" max="4616" width="0" hidden="1" customWidth="1"/>
    <col min="4617" max="4617" width="11" customWidth="1"/>
    <col min="4618" max="4618" width="12.7109375" customWidth="1"/>
    <col min="4619" max="4619" width="0" hidden="1" customWidth="1"/>
    <col min="4620" max="4620" width="11.7109375" customWidth="1"/>
    <col min="4621" max="4621" width="12.7109375" customWidth="1"/>
    <col min="4622" max="4623" width="0" hidden="1" customWidth="1"/>
    <col min="4624" max="4624" width="11.7109375" customWidth="1"/>
    <col min="4865" max="4865" width="26.5703125" customWidth="1"/>
    <col min="4866" max="4866" width="14.7109375" customWidth="1"/>
    <col min="4867" max="4867" width="14.28515625" customWidth="1"/>
    <col min="4868" max="4868" width="13.5703125" customWidth="1"/>
    <col min="4869" max="4869" width="0" hidden="1" customWidth="1"/>
    <col min="4870" max="4870" width="11.28515625" customWidth="1"/>
    <col min="4871" max="4871" width="12.7109375" customWidth="1"/>
    <col min="4872" max="4872" width="0" hidden="1" customWidth="1"/>
    <col min="4873" max="4873" width="11" customWidth="1"/>
    <col min="4874" max="4874" width="12.7109375" customWidth="1"/>
    <col min="4875" max="4875" width="0" hidden="1" customWidth="1"/>
    <col min="4876" max="4876" width="11.7109375" customWidth="1"/>
    <col min="4877" max="4877" width="12.7109375" customWidth="1"/>
    <col min="4878" max="4879" width="0" hidden="1" customWidth="1"/>
    <col min="4880" max="4880" width="11.7109375" customWidth="1"/>
    <col min="5121" max="5121" width="26.5703125" customWidth="1"/>
    <col min="5122" max="5122" width="14.7109375" customWidth="1"/>
    <col min="5123" max="5123" width="14.28515625" customWidth="1"/>
    <col min="5124" max="5124" width="13.5703125" customWidth="1"/>
    <col min="5125" max="5125" width="0" hidden="1" customWidth="1"/>
    <col min="5126" max="5126" width="11.28515625" customWidth="1"/>
    <col min="5127" max="5127" width="12.7109375" customWidth="1"/>
    <col min="5128" max="5128" width="0" hidden="1" customWidth="1"/>
    <col min="5129" max="5129" width="11" customWidth="1"/>
    <col min="5130" max="5130" width="12.7109375" customWidth="1"/>
    <col min="5131" max="5131" width="0" hidden="1" customWidth="1"/>
    <col min="5132" max="5132" width="11.7109375" customWidth="1"/>
    <col min="5133" max="5133" width="12.7109375" customWidth="1"/>
    <col min="5134" max="5135" width="0" hidden="1" customWidth="1"/>
    <col min="5136" max="5136" width="11.7109375" customWidth="1"/>
    <col min="5377" max="5377" width="26.5703125" customWidth="1"/>
    <col min="5378" max="5378" width="14.7109375" customWidth="1"/>
    <col min="5379" max="5379" width="14.28515625" customWidth="1"/>
    <col min="5380" max="5380" width="13.5703125" customWidth="1"/>
    <col min="5381" max="5381" width="0" hidden="1" customWidth="1"/>
    <col min="5382" max="5382" width="11.28515625" customWidth="1"/>
    <col min="5383" max="5383" width="12.7109375" customWidth="1"/>
    <col min="5384" max="5384" width="0" hidden="1" customWidth="1"/>
    <col min="5385" max="5385" width="11" customWidth="1"/>
    <col min="5386" max="5386" width="12.7109375" customWidth="1"/>
    <col min="5387" max="5387" width="0" hidden="1" customWidth="1"/>
    <col min="5388" max="5388" width="11.7109375" customWidth="1"/>
    <col min="5389" max="5389" width="12.7109375" customWidth="1"/>
    <col min="5390" max="5391" width="0" hidden="1" customWidth="1"/>
    <col min="5392" max="5392" width="11.7109375" customWidth="1"/>
    <col min="5633" max="5633" width="26.5703125" customWidth="1"/>
    <col min="5634" max="5634" width="14.7109375" customWidth="1"/>
    <col min="5635" max="5635" width="14.28515625" customWidth="1"/>
    <col min="5636" max="5636" width="13.5703125" customWidth="1"/>
    <col min="5637" max="5637" width="0" hidden="1" customWidth="1"/>
    <col min="5638" max="5638" width="11.28515625" customWidth="1"/>
    <col min="5639" max="5639" width="12.7109375" customWidth="1"/>
    <col min="5640" max="5640" width="0" hidden="1" customWidth="1"/>
    <col min="5641" max="5641" width="11" customWidth="1"/>
    <col min="5642" max="5642" width="12.7109375" customWidth="1"/>
    <col min="5643" max="5643" width="0" hidden="1" customWidth="1"/>
    <col min="5644" max="5644" width="11.7109375" customWidth="1"/>
    <col min="5645" max="5645" width="12.7109375" customWidth="1"/>
    <col min="5646" max="5647" width="0" hidden="1" customWidth="1"/>
    <col min="5648" max="5648" width="11.7109375" customWidth="1"/>
    <col min="5889" max="5889" width="26.5703125" customWidth="1"/>
    <col min="5890" max="5890" width="14.7109375" customWidth="1"/>
    <col min="5891" max="5891" width="14.28515625" customWidth="1"/>
    <col min="5892" max="5892" width="13.5703125" customWidth="1"/>
    <col min="5893" max="5893" width="0" hidden="1" customWidth="1"/>
    <col min="5894" max="5894" width="11.28515625" customWidth="1"/>
    <col min="5895" max="5895" width="12.7109375" customWidth="1"/>
    <col min="5896" max="5896" width="0" hidden="1" customWidth="1"/>
    <col min="5897" max="5897" width="11" customWidth="1"/>
    <col min="5898" max="5898" width="12.7109375" customWidth="1"/>
    <col min="5899" max="5899" width="0" hidden="1" customWidth="1"/>
    <col min="5900" max="5900" width="11.7109375" customWidth="1"/>
    <col min="5901" max="5901" width="12.7109375" customWidth="1"/>
    <col min="5902" max="5903" width="0" hidden="1" customWidth="1"/>
    <col min="5904" max="5904" width="11.7109375" customWidth="1"/>
    <col min="6145" max="6145" width="26.5703125" customWidth="1"/>
    <col min="6146" max="6146" width="14.7109375" customWidth="1"/>
    <col min="6147" max="6147" width="14.28515625" customWidth="1"/>
    <col min="6148" max="6148" width="13.5703125" customWidth="1"/>
    <col min="6149" max="6149" width="0" hidden="1" customWidth="1"/>
    <col min="6150" max="6150" width="11.28515625" customWidth="1"/>
    <col min="6151" max="6151" width="12.7109375" customWidth="1"/>
    <col min="6152" max="6152" width="0" hidden="1" customWidth="1"/>
    <col min="6153" max="6153" width="11" customWidth="1"/>
    <col min="6154" max="6154" width="12.7109375" customWidth="1"/>
    <col min="6155" max="6155" width="0" hidden="1" customWidth="1"/>
    <col min="6156" max="6156" width="11.7109375" customWidth="1"/>
    <col min="6157" max="6157" width="12.7109375" customWidth="1"/>
    <col min="6158" max="6159" width="0" hidden="1" customWidth="1"/>
    <col min="6160" max="6160" width="11.7109375" customWidth="1"/>
    <col min="6401" max="6401" width="26.5703125" customWidth="1"/>
    <col min="6402" max="6402" width="14.7109375" customWidth="1"/>
    <col min="6403" max="6403" width="14.28515625" customWidth="1"/>
    <col min="6404" max="6404" width="13.5703125" customWidth="1"/>
    <col min="6405" max="6405" width="0" hidden="1" customWidth="1"/>
    <col min="6406" max="6406" width="11.28515625" customWidth="1"/>
    <col min="6407" max="6407" width="12.7109375" customWidth="1"/>
    <col min="6408" max="6408" width="0" hidden="1" customWidth="1"/>
    <col min="6409" max="6409" width="11" customWidth="1"/>
    <col min="6410" max="6410" width="12.7109375" customWidth="1"/>
    <col min="6411" max="6411" width="0" hidden="1" customWidth="1"/>
    <col min="6412" max="6412" width="11.7109375" customWidth="1"/>
    <col min="6413" max="6413" width="12.7109375" customWidth="1"/>
    <col min="6414" max="6415" width="0" hidden="1" customWidth="1"/>
    <col min="6416" max="6416" width="11.7109375" customWidth="1"/>
    <col min="6657" max="6657" width="26.5703125" customWidth="1"/>
    <col min="6658" max="6658" width="14.7109375" customWidth="1"/>
    <col min="6659" max="6659" width="14.28515625" customWidth="1"/>
    <col min="6660" max="6660" width="13.5703125" customWidth="1"/>
    <col min="6661" max="6661" width="0" hidden="1" customWidth="1"/>
    <col min="6662" max="6662" width="11.28515625" customWidth="1"/>
    <col min="6663" max="6663" width="12.7109375" customWidth="1"/>
    <col min="6664" max="6664" width="0" hidden="1" customWidth="1"/>
    <col min="6665" max="6665" width="11" customWidth="1"/>
    <col min="6666" max="6666" width="12.7109375" customWidth="1"/>
    <col min="6667" max="6667" width="0" hidden="1" customWidth="1"/>
    <col min="6668" max="6668" width="11.7109375" customWidth="1"/>
    <col min="6669" max="6669" width="12.7109375" customWidth="1"/>
    <col min="6670" max="6671" width="0" hidden="1" customWidth="1"/>
    <col min="6672" max="6672" width="11.7109375" customWidth="1"/>
    <col min="6913" max="6913" width="26.5703125" customWidth="1"/>
    <col min="6914" max="6914" width="14.7109375" customWidth="1"/>
    <col min="6915" max="6915" width="14.28515625" customWidth="1"/>
    <col min="6916" max="6916" width="13.5703125" customWidth="1"/>
    <col min="6917" max="6917" width="0" hidden="1" customWidth="1"/>
    <col min="6918" max="6918" width="11.28515625" customWidth="1"/>
    <col min="6919" max="6919" width="12.7109375" customWidth="1"/>
    <col min="6920" max="6920" width="0" hidden="1" customWidth="1"/>
    <col min="6921" max="6921" width="11" customWidth="1"/>
    <col min="6922" max="6922" width="12.7109375" customWidth="1"/>
    <col min="6923" max="6923" width="0" hidden="1" customWidth="1"/>
    <col min="6924" max="6924" width="11.7109375" customWidth="1"/>
    <col min="6925" max="6925" width="12.7109375" customWidth="1"/>
    <col min="6926" max="6927" width="0" hidden="1" customWidth="1"/>
    <col min="6928" max="6928" width="11.7109375" customWidth="1"/>
    <col min="7169" max="7169" width="26.5703125" customWidth="1"/>
    <col min="7170" max="7170" width="14.7109375" customWidth="1"/>
    <col min="7171" max="7171" width="14.28515625" customWidth="1"/>
    <col min="7172" max="7172" width="13.5703125" customWidth="1"/>
    <col min="7173" max="7173" width="0" hidden="1" customWidth="1"/>
    <col min="7174" max="7174" width="11.28515625" customWidth="1"/>
    <col min="7175" max="7175" width="12.7109375" customWidth="1"/>
    <col min="7176" max="7176" width="0" hidden="1" customWidth="1"/>
    <col min="7177" max="7177" width="11" customWidth="1"/>
    <col min="7178" max="7178" width="12.7109375" customWidth="1"/>
    <col min="7179" max="7179" width="0" hidden="1" customWidth="1"/>
    <col min="7180" max="7180" width="11.7109375" customWidth="1"/>
    <col min="7181" max="7181" width="12.7109375" customWidth="1"/>
    <col min="7182" max="7183" width="0" hidden="1" customWidth="1"/>
    <col min="7184" max="7184" width="11.7109375" customWidth="1"/>
    <col min="7425" max="7425" width="26.5703125" customWidth="1"/>
    <col min="7426" max="7426" width="14.7109375" customWidth="1"/>
    <col min="7427" max="7427" width="14.28515625" customWidth="1"/>
    <col min="7428" max="7428" width="13.5703125" customWidth="1"/>
    <col min="7429" max="7429" width="0" hidden="1" customWidth="1"/>
    <col min="7430" max="7430" width="11.28515625" customWidth="1"/>
    <col min="7431" max="7431" width="12.7109375" customWidth="1"/>
    <col min="7432" max="7432" width="0" hidden="1" customWidth="1"/>
    <col min="7433" max="7433" width="11" customWidth="1"/>
    <col min="7434" max="7434" width="12.7109375" customWidth="1"/>
    <col min="7435" max="7435" width="0" hidden="1" customWidth="1"/>
    <col min="7436" max="7436" width="11.7109375" customWidth="1"/>
    <col min="7437" max="7437" width="12.7109375" customWidth="1"/>
    <col min="7438" max="7439" width="0" hidden="1" customWidth="1"/>
    <col min="7440" max="7440" width="11.7109375" customWidth="1"/>
    <col min="7681" max="7681" width="26.5703125" customWidth="1"/>
    <col min="7682" max="7682" width="14.7109375" customWidth="1"/>
    <col min="7683" max="7683" width="14.28515625" customWidth="1"/>
    <col min="7684" max="7684" width="13.5703125" customWidth="1"/>
    <col min="7685" max="7685" width="0" hidden="1" customWidth="1"/>
    <col min="7686" max="7686" width="11.28515625" customWidth="1"/>
    <col min="7687" max="7687" width="12.7109375" customWidth="1"/>
    <col min="7688" max="7688" width="0" hidden="1" customWidth="1"/>
    <col min="7689" max="7689" width="11" customWidth="1"/>
    <col min="7690" max="7690" width="12.7109375" customWidth="1"/>
    <col min="7691" max="7691" width="0" hidden="1" customWidth="1"/>
    <col min="7692" max="7692" width="11.7109375" customWidth="1"/>
    <col min="7693" max="7693" width="12.7109375" customWidth="1"/>
    <col min="7694" max="7695" width="0" hidden="1" customWidth="1"/>
    <col min="7696" max="7696" width="11.7109375" customWidth="1"/>
    <col min="7937" max="7937" width="26.5703125" customWidth="1"/>
    <col min="7938" max="7938" width="14.7109375" customWidth="1"/>
    <col min="7939" max="7939" width="14.28515625" customWidth="1"/>
    <col min="7940" max="7940" width="13.5703125" customWidth="1"/>
    <col min="7941" max="7941" width="0" hidden="1" customWidth="1"/>
    <col min="7942" max="7942" width="11.28515625" customWidth="1"/>
    <col min="7943" max="7943" width="12.7109375" customWidth="1"/>
    <col min="7944" max="7944" width="0" hidden="1" customWidth="1"/>
    <col min="7945" max="7945" width="11" customWidth="1"/>
    <col min="7946" max="7946" width="12.7109375" customWidth="1"/>
    <col min="7947" max="7947" width="0" hidden="1" customWidth="1"/>
    <col min="7948" max="7948" width="11.7109375" customWidth="1"/>
    <col min="7949" max="7949" width="12.7109375" customWidth="1"/>
    <col min="7950" max="7951" width="0" hidden="1" customWidth="1"/>
    <col min="7952" max="7952" width="11.7109375" customWidth="1"/>
    <col min="8193" max="8193" width="26.5703125" customWidth="1"/>
    <col min="8194" max="8194" width="14.7109375" customWidth="1"/>
    <col min="8195" max="8195" width="14.28515625" customWidth="1"/>
    <col min="8196" max="8196" width="13.5703125" customWidth="1"/>
    <col min="8197" max="8197" width="0" hidden="1" customWidth="1"/>
    <col min="8198" max="8198" width="11.28515625" customWidth="1"/>
    <col min="8199" max="8199" width="12.7109375" customWidth="1"/>
    <col min="8200" max="8200" width="0" hidden="1" customWidth="1"/>
    <col min="8201" max="8201" width="11" customWidth="1"/>
    <col min="8202" max="8202" width="12.7109375" customWidth="1"/>
    <col min="8203" max="8203" width="0" hidden="1" customWidth="1"/>
    <col min="8204" max="8204" width="11.7109375" customWidth="1"/>
    <col min="8205" max="8205" width="12.7109375" customWidth="1"/>
    <col min="8206" max="8207" width="0" hidden="1" customWidth="1"/>
    <col min="8208" max="8208" width="11.7109375" customWidth="1"/>
    <col min="8449" max="8449" width="26.5703125" customWidth="1"/>
    <col min="8450" max="8450" width="14.7109375" customWidth="1"/>
    <col min="8451" max="8451" width="14.28515625" customWidth="1"/>
    <col min="8452" max="8452" width="13.5703125" customWidth="1"/>
    <col min="8453" max="8453" width="0" hidden="1" customWidth="1"/>
    <col min="8454" max="8454" width="11.28515625" customWidth="1"/>
    <col min="8455" max="8455" width="12.7109375" customWidth="1"/>
    <col min="8456" max="8456" width="0" hidden="1" customWidth="1"/>
    <col min="8457" max="8457" width="11" customWidth="1"/>
    <col min="8458" max="8458" width="12.7109375" customWidth="1"/>
    <col min="8459" max="8459" width="0" hidden="1" customWidth="1"/>
    <col min="8460" max="8460" width="11.7109375" customWidth="1"/>
    <col min="8461" max="8461" width="12.7109375" customWidth="1"/>
    <col min="8462" max="8463" width="0" hidden="1" customWidth="1"/>
    <col min="8464" max="8464" width="11.7109375" customWidth="1"/>
    <col min="8705" max="8705" width="26.5703125" customWidth="1"/>
    <col min="8706" max="8706" width="14.7109375" customWidth="1"/>
    <col min="8707" max="8707" width="14.28515625" customWidth="1"/>
    <col min="8708" max="8708" width="13.5703125" customWidth="1"/>
    <col min="8709" max="8709" width="0" hidden="1" customWidth="1"/>
    <col min="8710" max="8710" width="11.28515625" customWidth="1"/>
    <col min="8711" max="8711" width="12.7109375" customWidth="1"/>
    <col min="8712" max="8712" width="0" hidden="1" customWidth="1"/>
    <col min="8713" max="8713" width="11" customWidth="1"/>
    <col min="8714" max="8714" width="12.7109375" customWidth="1"/>
    <col min="8715" max="8715" width="0" hidden="1" customWidth="1"/>
    <col min="8716" max="8716" width="11.7109375" customWidth="1"/>
    <col min="8717" max="8717" width="12.7109375" customWidth="1"/>
    <col min="8718" max="8719" width="0" hidden="1" customWidth="1"/>
    <col min="8720" max="8720" width="11.7109375" customWidth="1"/>
    <col min="8961" max="8961" width="26.5703125" customWidth="1"/>
    <col min="8962" max="8962" width="14.7109375" customWidth="1"/>
    <col min="8963" max="8963" width="14.28515625" customWidth="1"/>
    <col min="8964" max="8964" width="13.5703125" customWidth="1"/>
    <col min="8965" max="8965" width="0" hidden="1" customWidth="1"/>
    <col min="8966" max="8966" width="11.28515625" customWidth="1"/>
    <col min="8967" max="8967" width="12.7109375" customWidth="1"/>
    <col min="8968" max="8968" width="0" hidden="1" customWidth="1"/>
    <col min="8969" max="8969" width="11" customWidth="1"/>
    <col min="8970" max="8970" width="12.7109375" customWidth="1"/>
    <col min="8971" max="8971" width="0" hidden="1" customWidth="1"/>
    <col min="8972" max="8972" width="11.7109375" customWidth="1"/>
    <col min="8973" max="8973" width="12.7109375" customWidth="1"/>
    <col min="8974" max="8975" width="0" hidden="1" customWidth="1"/>
    <col min="8976" max="8976" width="11.7109375" customWidth="1"/>
    <col min="9217" max="9217" width="26.5703125" customWidth="1"/>
    <col min="9218" max="9218" width="14.7109375" customWidth="1"/>
    <col min="9219" max="9219" width="14.28515625" customWidth="1"/>
    <col min="9220" max="9220" width="13.5703125" customWidth="1"/>
    <col min="9221" max="9221" width="0" hidden="1" customWidth="1"/>
    <col min="9222" max="9222" width="11.28515625" customWidth="1"/>
    <col min="9223" max="9223" width="12.7109375" customWidth="1"/>
    <col min="9224" max="9224" width="0" hidden="1" customWidth="1"/>
    <col min="9225" max="9225" width="11" customWidth="1"/>
    <col min="9226" max="9226" width="12.7109375" customWidth="1"/>
    <col min="9227" max="9227" width="0" hidden="1" customWidth="1"/>
    <col min="9228" max="9228" width="11.7109375" customWidth="1"/>
    <col min="9229" max="9229" width="12.7109375" customWidth="1"/>
    <col min="9230" max="9231" width="0" hidden="1" customWidth="1"/>
    <col min="9232" max="9232" width="11.7109375" customWidth="1"/>
    <col min="9473" max="9473" width="26.5703125" customWidth="1"/>
    <col min="9474" max="9474" width="14.7109375" customWidth="1"/>
    <col min="9475" max="9475" width="14.28515625" customWidth="1"/>
    <col min="9476" max="9476" width="13.5703125" customWidth="1"/>
    <col min="9477" max="9477" width="0" hidden="1" customWidth="1"/>
    <col min="9478" max="9478" width="11.28515625" customWidth="1"/>
    <col min="9479" max="9479" width="12.7109375" customWidth="1"/>
    <col min="9480" max="9480" width="0" hidden="1" customWidth="1"/>
    <col min="9481" max="9481" width="11" customWidth="1"/>
    <col min="9482" max="9482" width="12.7109375" customWidth="1"/>
    <col min="9483" max="9483" width="0" hidden="1" customWidth="1"/>
    <col min="9484" max="9484" width="11.7109375" customWidth="1"/>
    <col min="9485" max="9485" width="12.7109375" customWidth="1"/>
    <col min="9486" max="9487" width="0" hidden="1" customWidth="1"/>
    <col min="9488" max="9488" width="11.7109375" customWidth="1"/>
    <col min="9729" max="9729" width="26.5703125" customWidth="1"/>
    <col min="9730" max="9730" width="14.7109375" customWidth="1"/>
    <col min="9731" max="9731" width="14.28515625" customWidth="1"/>
    <col min="9732" max="9732" width="13.5703125" customWidth="1"/>
    <col min="9733" max="9733" width="0" hidden="1" customWidth="1"/>
    <col min="9734" max="9734" width="11.28515625" customWidth="1"/>
    <col min="9735" max="9735" width="12.7109375" customWidth="1"/>
    <col min="9736" max="9736" width="0" hidden="1" customWidth="1"/>
    <col min="9737" max="9737" width="11" customWidth="1"/>
    <col min="9738" max="9738" width="12.7109375" customWidth="1"/>
    <col min="9739" max="9739" width="0" hidden="1" customWidth="1"/>
    <col min="9740" max="9740" width="11.7109375" customWidth="1"/>
    <col min="9741" max="9741" width="12.7109375" customWidth="1"/>
    <col min="9742" max="9743" width="0" hidden="1" customWidth="1"/>
    <col min="9744" max="9744" width="11.7109375" customWidth="1"/>
    <col min="9985" max="9985" width="26.5703125" customWidth="1"/>
    <col min="9986" max="9986" width="14.7109375" customWidth="1"/>
    <col min="9987" max="9987" width="14.28515625" customWidth="1"/>
    <col min="9988" max="9988" width="13.5703125" customWidth="1"/>
    <col min="9989" max="9989" width="0" hidden="1" customWidth="1"/>
    <col min="9990" max="9990" width="11.28515625" customWidth="1"/>
    <col min="9991" max="9991" width="12.7109375" customWidth="1"/>
    <col min="9992" max="9992" width="0" hidden="1" customWidth="1"/>
    <col min="9993" max="9993" width="11" customWidth="1"/>
    <col min="9994" max="9994" width="12.7109375" customWidth="1"/>
    <col min="9995" max="9995" width="0" hidden="1" customWidth="1"/>
    <col min="9996" max="9996" width="11.7109375" customWidth="1"/>
    <col min="9997" max="9997" width="12.7109375" customWidth="1"/>
    <col min="9998" max="9999" width="0" hidden="1" customWidth="1"/>
    <col min="10000" max="10000" width="11.7109375" customWidth="1"/>
    <col min="10241" max="10241" width="26.5703125" customWidth="1"/>
    <col min="10242" max="10242" width="14.7109375" customWidth="1"/>
    <col min="10243" max="10243" width="14.28515625" customWidth="1"/>
    <col min="10244" max="10244" width="13.5703125" customWidth="1"/>
    <col min="10245" max="10245" width="0" hidden="1" customWidth="1"/>
    <col min="10246" max="10246" width="11.28515625" customWidth="1"/>
    <col min="10247" max="10247" width="12.7109375" customWidth="1"/>
    <col min="10248" max="10248" width="0" hidden="1" customWidth="1"/>
    <col min="10249" max="10249" width="11" customWidth="1"/>
    <col min="10250" max="10250" width="12.7109375" customWidth="1"/>
    <col min="10251" max="10251" width="0" hidden="1" customWidth="1"/>
    <col min="10252" max="10252" width="11.7109375" customWidth="1"/>
    <col min="10253" max="10253" width="12.7109375" customWidth="1"/>
    <col min="10254" max="10255" width="0" hidden="1" customWidth="1"/>
    <col min="10256" max="10256" width="11.7109375" customWidth="1"/>
    <col min="10497" max="10497" width="26.5703125" customWidth="1"/>
    <col min="10498" max="10498" width="14.7109375" customWidth="1"/>
    <col min="10499" max="10499" width="14.28515625" customWidth="1"/>
    <col min="10500" max="10500" width="13.5703125" customWidth="1"/>
    <col min="10501" max="10501" width="0" hidden="1" customWidth="1"/>
    <col min="10502" max="10502" width="11.28515625" customWidth="1"/>
    <col min="10503" max="10503" width="12.7109375" customWidth="1"/>
    <col min="10504" max="10504" width="0" hidden="1" customWidth="1"/>
    <col min="10505" max="10505" width="11" customWidth="1"/>
    <col min="10506" max="10506" width="12.7109375" customWidth="1"/>
    <col min="10507" max="10507" width="0" hidden="1" customWidth="1"/>
    <col min="10508" max="10508" width="11.7109375" customWidth="1"/>
    <col min="10509" max="10509" width="12.7109375" customWidth="1"/>
    <col min="10510" max="10511" width="0" hidden="1" customWidth="1"/>
    <col min="10512" max="10512" width="11.7109375" customWidth="1"/>
    <col min="10753" max="10753" width="26.5703125" customWidth="1"/>
    <col min="10754" max="10754" width="14.7109375" customWidth="1"/>
    <col min="10755" max="10755" width="14.28515625" customWidth="1"/>
    <col min="10756" max="10756" width="13.5703125" customWidth="1"/>
    <col min="10757" max="10757" width="0" hidden="1" customWidth="1"/>
    <col min="10758" max="10758" width="11.28515625" customWidth="1"/>
    <col min="10759" max="10759" width="12.7109375" customWidth="1"/>
    <col min="10760" max="10760" width="0" hidden="1" customWidth="1"/>
    <col min="10761" max="10761" width="11" customWidth="1"/>
    <col min="10762" max="10762" width="12.7109375" customWidth="1"/>
    <col min="10763" max="10763" width="0" hidden="1" customWidth="1"/>
    <col min="10764" max="10764" width="11.7109375" customWidth="1"/>
    <col min="10765" max="10765" width="12.7109375" customWidth="1"/>
    <col min="10766" max="10767" width="0" hidden="1" customWidth="1"/>
    <col min="10768" max="10768" width="11.7109375" customWidth="1"/>
    <col min="11009" max="11009" width="26.5703125" customWidth="1"/>
    <col min="11010" max="11010" width="14.7109375" customWidth="1"/>
    <col min="11011" max="11011" width="14.28515625" customWidth="1"/>
    <col min="11012" max="11012" width="13.5703125" customWidth="1"/>
    <col min="11013" max="11013" width="0" hidden="1" customWidth="1"/>
    <col min="11014" max="11014" width="11.28515625" customWidth="1"/>
    <col min="11015" max="11015" width="12.7109375" customWidth="1"/>
    <col min="11016" max="11016" width="0" hidden="1" customWidth="1"/>
    <col min="11017" max="11017" width="11" customWidth="1"/>
    <col min="11018" max="11018" width="12.7109375" customWidth="1"/>
    <col min="11019" max="11019" width="0" hidden="1" customWidth="1"/>
    <col min="11020" max="11020" width="11.7109375" customWidth="1"/>
    <col min="11021" max="11021" width="12.7109375" customWidth="1"/>
    <col min="11022" max="11023" width="0" hidden="1" customWidth="1"/>
    <col min="11024" max="11024" width="11.7109375" customWidth="1"/>
    <col min="11265" max="11265" width="26.5703125" customWidth="1"/>
    <col min="11266" max="11266" width="14.7109375" customWidth="1"/>
    <col min="11267" max="11267" width="14.28515625" customWidth="1"/>
    <col min="11268" max="11268" width="13.5703125" customWidth="1"/>
    <col min="11269" max="11269" width="0" hidden="1" customWidth="1"/>
    <col min="11270" max="11270" width="11.28515625" customWidth="1"/>
    <col min="11271" max="11271" width="12.7109375" customWidth="1"/>
    <col min="11272" max="11272" width="0" hidden="1" customWidth="1"/>
    <col min="11273" max="11273" width="11" customWidth="1"/>
    <col min="11274" max="11274" width="12.7109375" customWidth="1"/>
    <col min="11275" max="11275" width="0" hidden="1" customWidth="1"/>
    <col min="11276" max="11276" width="11.7109375" customWidth="1"/>
    <col min="11277" max="11277" width="12.7109375" customWidth="1"/>
    <col min="11278" max="11279" width="0" hidden="1" customWidth="1"/>
    <col min="11280" max="11280" width="11.7109375" customWidth="1"/>
    <col min="11521" max="11521" width="26.5703125" customWidth="1"/>
    <col min="11522" max="11522" width="14.7109375" customWidth="1"/>
    <col min="11523" max="11523" width="14.28515625" customWidth="1"/>
    <col min="11524" max="11524" width="13.5703125" customWidth="1"/>
    <col min="11525" max="11525" width="0" hidden="1" customWidth="1"/>
    <col min="11526" max="11526" width="11.28515625" customWidth="1"/>
    <col min="11527" max="11527" width="12.7109375" customWidth="1"/>
    <col min="11528" max="11528" width="0" hidden="1" customWidth="1"/>
    <col min="11529" max="11529" width="11" customWidth="1"/>
    <col min="11530" max="11530" width="12.7109375" customWidth="1"/>
    <col min="11531" max="11531" width="0" hidden="1" customWidth="1"/>
    <col min="11532" max="11532" width="11.7109375" customWidth="1"/>
    <col min="11533" max="11533" width="12.7109375" customWidth="1"/>
    <col min="11534" max="11535" width="0" hidden="1" customWidth="1"/>
    <col min="11536" max="11536" width="11.7109375" customWidth="1"/>
    <col min="11777" max="11777" width="26.5703125" customWidth="1"/>
    <col min="11778" max="11778" width="14.7109375" customWidth="1"/>
    <col min="11779" max="11779" width="14.28515625" customWidth="1"/>
    <col min="11780" max="11780" width="13.5703125" customWidth="1"/>
    <col min="11781" max="11781" width="0" hidden="1" customWidth="1"/>
    <col min="11782" max="11782" width="11.28515625" customWidth="1"/>
    <col min="11783" max="11783" width="12.7109375" customWidth="1"/>
    <col min="11784" max="11784" width="0" hidden="1" customWidth="1"/>
    <col min="11785" max="11785" width="11" customWidth="1"/>
    <col min="11786" max="11786" width="12.7109375" customWidth="1"/>
    <col min="11787" max="11787" width="0" hidden="1" customWidth="1"/>
    <col min="11788" max="11788" width="11.7109375" customWidth="1"/>
    <col min="11789" max="11789" width="12.7109375" customWidth="1"/>
    <col min="11790" max="11791" width="0" hidden="1" customWidth="1"/>
    <col min="11792" max="11792" width="11.7109375" customWidth="1"/>
    <col min="12033" max="12033" width="26.5703125" customWidth="1"/>
    <col min="12034" max="12034" width="14.7109375" customWidth="1"/>
    <col min="12035" max="12035" width="14.28515625" customWidth="1"/>
    <col min="12036" max="12036" width="13.5703125" customWidth="1"/>
    <col min="12037" max="12037" width="0" hidden="1" customWidth="1"/>
    <col min="12038" max="12038" width="11.28515625" customWidth="1"/>
    <col min="12039" max="12039" width="12.7109375" customWidth="1"/>
    <col min="12040" max="12040" width="0" hidden="1" customWidth="1"/>
    <col min="12041" max="12041" width="11" customWidth="1"/>
    <col min="12042" max="12042" width="12.7109375" customWidth="1"/>
    <col min="12043" max="12043" width="0" hidden="1" customWidth="1"/>
    <col min="12044" max="12044" width="11.7109375" customWidth="1"/>
    <col min="12045" max="12045" width="12.7109375" customWidth="1"/>
    <col min="12046" max="12047" width="0" hidden="1" customWidth="1"/>
    <col min="12048" max="12048" width="11.7109375" customWidth="1"/>
    <col min="12289" max="12289" width="26.5703125" customWidth="1"/>
    <col min="12290" max="12290" width="14.7109375" customWidth="1"/>
    <col min="12291" max="12291" width="14.28515625" customWidth="1"/>
    <col min="12292" max="12292" width="13.5703125" customWidth="1"/>
    <col min="12293" max="12293" width="0" hidden="1" customWidth="1"/>
    <col min="12294" max="12294" width="11.28515625" customWidth="1"/>
    <col min="12295" max="12295" width="12.7109375" customWidth="1"/>
    <col min="12296" max="12296" width="0" hidden="1" customWidth="1"/>
    <col min="12297" max="12297" width="11" customWidth="1"/>
    <col min="12298" max="12298" width="12.7109375" customWidth="1"/>
    <col min="12299" max="12299" width="0" hidden="1" customWidth="1"/>
    <col min="12300" max="12300" width="11.7109375" customWidth="1"/>
    <col min="12301" max="12301" width="12.7109375" customWidth="1"/>
    <col min="12302" max="12303" width="0" hidden="1" customWidth="1"/>
    <col min="12304" max="12304" width="11.7109375" customWidth="1"/>
    <col min="12545" max="12545" width="26.5703125" customWidth="1"/>
    <col min="12546" max="12546" width="14.7109375" customWidth="1"/>
    <col min="12547" max="12547" width="14.28515625" customWidth="1"/>
    <col min="12548" max="12548" width="13.5703125" customWidth="1"/>
    <col min="12549" max="12549" width="0" hidden="1" customWidth="1"/>
    <col min="12550" max="12550" width="11.28515625" customWidth="1"/>
    <col min="12551" max="12551" width="12.7109375" customWidth="1"/>
    <col min="12552" max="12552" width="0" hidden="1" customWidth="1"/>
    <col min="12553" max="12553" width="11" customWidth="1"/>
    <col min="12554" max="12554" width="12.7109375" customWidth="1"/>
    <col min="12555" max="12555" width="0" hidden="1" customWidth="1"/>
    <col min="12556" max="12556" width="11.7109375" customWidth="1"/>
    <col min="12557" max="12557" width="12.7109375" customWidth="1"/>
    <col min="12558" max="12559" width="0" hidden="1" customWidth="1"/>
    <col min="12560" max="12560" width="11.7109375" customWidth="1"/>
    <col min="12801" max="12801" width="26.5703125" customWidth="1"/>
    <col min="12802" max="12802" width="14.7109375" customWidth="1"/>
    <col min="12803" max="12803" width="14.28515625" customWidth="1"/>
    <col min="12804" max="12804" width="13.5703125" customWidth="1"/>
    <col min="12805" max="12805" width="0" hidden="1" customWidth="1"/>
    <col min="12806" max="12806" width="11.28515625" customWidth="1"/>
    <col min="12807" max="12807" width="12.7109375" customWidth="1"/>
    <col min="12808" max="12808" width="0" hidden="1" customWidth="1"/>
    <col min="12809" max="12809" width="11" customWidth="1"/>
    <col min="12810" max="12810" width="12.7109375" customWidth="1"/>
    <col min="12811" max="12811" width="0" hidden="1" customWidth="1"/>
    <col min="12812" max="12812" width="11.7109375" customWidth="1"/>
    <col min="12813" max="12813" width="12.7109375" customWidth="1"/>
    <col min="12814" max="12815" width="0" hidden="1" customWidth="1"/>
    <col min="12816" max="12816" width="11.7109375" customWidth="1"/>
    <col min="13057" max="13057" width="26.5703125" customWidth="1"/>
    <col min="13058" max="13058" width="14.7109375" customWidth="1"/>
    <col min="13059" max="13059" width="14.28515625" customWidth="1"/>
    <col min="13060" max="13060" width="13.5703125" customWidth="1"/>
    <col min="13061" max="13061" width="0" hidden="1" customWidth="1"/>
    <col min="13062" max="13062" width="11.28515625" customWidth="1"/>
    <col min="13063" max="13063" width="12.7109375" customWidth="1"/>
    <col min="13064" max="13064" width="0" hidden="1" customWidth="1"/>
    <col min="13065" max="13065" width="11" customWidth="1"/>
    <col min="13066" max="13066" width="12.7109375" customWidth="1"/>
    <col min="13067" max="13067" width="0" hidden="1" customWidth="1"/>
    <col min="13068" max="13068" width="11.7109375" customWidth="1"/>
    <col min="13069" max="13069" width="12.7109375" customWidth="1"/>
    <col min="13070" max="13071" width="0" hidden="1" customWidth="1"/>
    <col min="13072" max="13072" width="11.7109375" customWidth="1"/>
    <col min="13313" max="13313" width="26.5703125" customWidth="1"/>
    <col min="13314" max="13314" width="14.7109375" customWidth="1"/>
    <col min="13315" max="13315" width="14.28515625" customWidth="1"/>
    <col min="13316" max="13316" width="13.5703125" customWidth="1"/>
    <col min="13317" max="13317" width="0" hidden="1" customWidth="1"/>
    <col min="13318" max="13318" width="11.28515625" customWidth="1"/>
    <col min="13319" max="13319" width="12.7109375" customWidth="1"/>
    <col min="13320" max="13320" width="0" hidden="1" customWidth="1"/>
    <col min="13321" max="13321" width="11" customWidth="1"/>
    <col min="13322" max="13322" width="12.7109375" customWidth="1"/>
    <col min="13323" max="13323" width="0" hidden="1" customWidth="1"/>
    <col min="13324" max="13324" width="11.7109375" customWidth="1"/>
    <col min="13325" max="13325" width="12.7109375" customWidth="1"/>
    <col min="13326" max="13327" width="0" hidden="1" customWidth="1"/>
    <col min="13328" max="13328" width="11.7109375" customWidth="1"/>
    <col min="13569" max="13569" width="26.5703125" customWidth="1"/>
    <col min="13570" max="13570" width="14.7109375" customWidth="1"/>
    <col min="13571" max="13571" width="14.28515625" customWidth="1"/>
    <col min="13572" max="13572" width="13.5703125" customWidth="1"/>
    <col min="13573" max="13573" width="0" hidden="1" customWidth="1"/>
    <col min="13574" max="13574" width="11.28515625" customWidth="1"/>
    <col min="13575" max="13575" width="12.7109375" customWidth="1"/>
    <col min="13576" max="13576" width="0" hidden="1" customWidth="1"/>
    <col min="13577" max="13577" width="11" customWidth="1"/>
    <col min="13578" max="13578" width="12.7109375" customWidth="1"/>
    <col min="13579" max="13579" width="0" hidden="1" customWidth="1"/>
    <col min="13580" max="13580" width="11.7109375" customWidth="1"/>
    <col min="13581" max="13581" width="12.7109375" customWidth="1"/>
    <col min="13582" max="13583" width="0" hidden="1" customWidth="1"/>
    <col min="13584" max="13584" width="11.7109375" customWidth="1"/>
    <col min="13825" max="13825" width="26.5703125" customWidth="1"/>
    <col min="13826" max="13826" width="14.7109375" customWidth="1"/>
    <col min="13827" max="13827" width="14.28515625" customWidth="1"/>
    <col min="13828" max="13828" width="13.5703125" customWidth="1"/>
    <col min="13829" max="13829" width="0" hidden="1" customWidth="1"/>
    <col min="13830" max="13830" width="11.28515625" customWidth="1"/>
    <col min="13831" max="13831" width="12.7109375" customWidth="1"/>
    <col min="13832" max="13832" width="0" hidden="1" customWidth="1"/>
    <col min="13833" max="13833" width="11" customWidth="1"/>
    <col min="13834" max="13834" width="12.7109375" customWidth="1"/>
    <col min="13835" max="13835" width="0" hidden="1" customWidth="1"/>
    <col min="13836" max="13836" width="11.7109375" customWidth="1"/>
    <col min="13837" max="13837" width="12.7109375" customWidth="1"/>
    <col min="13838" max="13839" width="0" hidden="1" customWidth="1"/>
    <col min="13840" max="13840" width="11.7109375" customWidth="1"/>
    <col min="14081" max="14081" width="26.5703125" customWidth="1"/>
    <col min="14082" max="14082" width="14.7109375" customWidth="1"/>
    <col min="14083" max="14083" width="14.28515625" customWidth="1"/>
    <col min="14084" max="14084" width="13.5703125" customWidth="1"/>
    <col min="14085" max="14085" width="0" hidden="1" customWidth="1"/>
    <col min="14086" max="14086" width="11.28515625" customWidth="1"/>
    <col min="14087" max="14087" width="12.7109375" customWidth="1"/>
    <col min="14088" max="14088" width="0" hidden="1" customWidth="1"/>
    <col min="14089" max="14089" width="11" customWidth="1"/>
    <col min="14090" max="14090" width="12.7109375" customWidth="1"/>
    <col min="14091" max="14091" width="0" hidden="1" customWidth="1"/>
    <col min="14092" max="14092" width="11.7109375" customWidth="1"/>
    <col min="14093" max="14093" width="12.7109375" customWidth="1"/>
    <col min="14094" max="14095" width="0" hidden="1" customWidth="1"/>
    <col min="14096" max="14096" width="11.7109375" customWidth="1"/>
    <col min="14337" max="14337" width="26.5703125" customWidth="1"/>
    <col min="14338" max="14338" width="14.7109375" customWidth="1"/>
    <col min="14339" max="14339" width="14.28515625" customWidth="1"/>
    <col min="14340" max="14340" width="13.5703125" customWidth="1"/>
    <col min="14341" max="14341" width="0" hidden="1" customWidth="1"/>
    <col min="14342" max="14342" width="11.28515625" customWidth="1"/>
    <col min="14343" max="14343" width="12.7109375" customWidth="1"/>
    <col min="14344" max="14344" width="0" hidden="1" customWidth="1"/>
    <col min="14345" max="14345" width="11" customWidth="1"/>
    <col min="14346" max="14346" width="12.7109375" customWidth="1"/>
    <col min="14347" max="14347" width="0" hidden="1" customWidth="1"/>
    <col min="14348" max="14348" width="11.7109375" customWidth="1"/>
    <col min="14349" max="14349" width="12.7109375" customWidth="1"/>
    <col min="14350" max="14351" width="0" hidden="1" customWidth="1"/>
    <col min="14352" max="14352" width="11.7109375" customWidth="1"/>
    <col min="14593" max="14593" width="26.5703125" customWidth="1"/>
    <col min="14594" max="14594" width="14.7109375" customWidth="1"/>
    <col min="14595" max="14595" width="14.28515625" customWidth="1"/>
    <col min="14596" max="14596" width="13.5703125" customWidth="1"/>
    <col min="14597" max="14597" width="0" hidden="1" customWidth="1"/>
    <col min="14598" max="14598" width="11.28515625" customWidth="1"/>
    <col min="14599" max="14599" width="12.7109375" customWidth="1"/>
    <col min="14600" max="14600" width="0" hidden="1" customWidth="1"/>
    <col min="14601" max="14601" width="11" customWidth="1"/>
    <col min="14602" max="14602" width="12.7109375" customWidth="1"/>
    <col min="14603" max="14603" width="0" hidden="1" customWidth="1"/>
    <col min="14604" max="14604" width="11.7109375" customWidth="1"/>
    <col min="14605" max="14605" width="12.7109375" customWidth="1"/>
    <col min="14606" max="14607" width="0" hidden="1" customWidth="1"/>
    <col min="14608" max="14608" width="11.7109375" customWidth="1"/>
    <col min="14849" max="14849" width="26.5703125" customWidth="1"/>
    <col min="14850" max="14850" width="14.7109375" customWidth="1"/>
    <col min="14851" max="14851" width="14.28515625" customWidth="1"/>
    <col min="14852" max="14852" width="13.5703125" customWidth="1"/>
    <col min="14853" max="14853" width="0" hidden="1" customWidth="1"/>
    <col min="14854" max="14854" width="11.28515625" customWidth="1"/>
    <col min="14855" max="14855" width="12.7109375" customWidth="1"/>
    <col min="14856" max="14856" width="0" hidden="1" customWidth="1"/>
    <col min="14857" max="14857" width="11" customWidth="1"/>
    <col min="14858" max="14858" width="12.7109375" customWidth="1"/>
    <col min="14859" max="14859" width="0" hidden="1" customWidth="1"/>
    <col min="14860" max="14860" width="11.7109375" customWidth="1"/>
    <col min="14861" max="14861" width="12.7109375" customWidth="1"/>
    <col min="14862" max="14863" width="0" hidden="1" customWidth="1"/>
    <col min="14864" max="14864" width="11.7109375" customWidth="1"/>
    <col min="15105" max="15105" width="26.5703125" customWidth="1"/>
    <col min="15106" max="15106" width="14.7109375" customWidth="1"/>
    <col min="15107" max="15107" width="14.28515625" customWidth="1"/>
    <col min="15108" max="15108" width="13.5703125" customWidth="1"/>
    <col min="15109" max="15109" width="0" hidden="1" customWidth="1"/>
    <col min="15110" max="15110" width="11.28515625" customWidth="1"/>
    <col min="15111" max="15111" width="12.7109375" customWidth="1"/>
    <col min="15112" max="15112" width="0" hidden="1" customWidth="1"/>
    <col min="15113" max="15113" width="11" customWidth="1"/>
    <col min="15114" max="15114" width="12.7109375" customWidth="1"/>
    <col min="15115" max="15115" width="0" hidden="1" customWidth="1"/>
    <col min="15116" max="15116" width="11.7109375" customWidth="1"/>
    <col min="15117" max="15117" width="12.7109375" customWidth="1"/>
    <col min="15118" max="15119" width="0" hidden="1" customWidth="1"/>
    <col min="15120" max="15120" width="11.7109375" customWidth="1"/>
    <col min="15361" max="15361" width="26.5703125" customWidth="1"/>
    <col min="15362" max="15362" width="14.7109375" customWidth="1"/>
    <col min="15363" max="15363" width="14.28515625" customWidth="1"/>
    <col min="15364" max="15364" width="13.5703125" customWidth="1"/>
    <col min="15365" max="15365" width="0" hidden="1" customWidth="1"/>
    <col min="15366" max="15366" width="11.28515625" customWidth="1"/>
    <col min="15367" max="15367" width="12.7109375" customWidth="1"/>
    <col min="15368" max="15368" width="0" hidden="1" customWidth="1"/>
    <col min="15369" max="15369" width="11" customWidth="1"/>
    <col min="15370" max="15370" width="12.7109375" customWidth="1"/>
    <col min="15371" max="15371" width="0" hidden="1" customWidth="1"/>
    <col min="15372" max="15372" width="11.7109375" customWidth="1"/>
    <col min="15373" max="15373" width="12.7109375" customWidth="1"/>
    <col min="15374" max="15375" width="0" hidden="1" customWidth="1"/>
    <col min="15376" max="15376" width="11.7109375" customWidth="1"/>
    <col min="15617" max="15617" width="26.5703125" customWidth="1"/>
    <col min="15618" max="15618" width="14.7109375" customWidth="1"/>
    <col min="15619" max="15619" width="14.28515625" customWidth="1"/>
    <col min="15620" max="15620" width="13.5703125" customWidth="1"/>
    <col min="15621" max="15621" width="0" hidden="1" customWidth="1"/>
    <col min="15622" max="15622" width="11.28515625" customWidth="1"/>
    <col min="15623" max="15623" width="12.7109375" customWidth="1"/>
    <col min="15624" max="15624" width="0" hidden="1" customWidth="1"/>
    <col min="15625" max="15625" width="11" customWidth="1"/>
    <col min="15626" max="15626" width="12.7109375" customWidth="1"/>
    <col min="15627" max="15627" width="0" hidden="1" customWidth="1"/>
    <col min="15628" max="15628" width="11.7109375" customWidth="1"/>
    <col min="15629" max="15629" width="12.7109375" customWidth="1"/>
    <col min="15630" max="15631" width="0" hidden="1" customWidth="1"/>
    <col min="15632" max="15632" width="11.7109375" customWidth="1"/>
    <col min="15873" max="15873" width="26.5703125" customWidth="1"/>
    <col min="15874" max="15874" width="14.7109375" customWidth="1"/>
    <col min="15875" max="15875" width="14.28515625" customWidth="1"/>
    <col min="15876" max="15876" width="13.5703125" customWidth="1"/>
    <col min="15877" max="15877" width="0" hidden="1" customWidth="1"/>
    <col min="15878" max="15878" width="11.28515625" customWidth="1"/>
    <col min="15879" max="15879" width="12.7109375" customWidth="1"/>
    <col min="15880" max="15880" width="0" hidden="1" customWidth="1"/>
    <col min="15881" max="15881" width="11" customWidth="1"/>
    <col min="15882" max="15882" width="12.7109375" customWidth="1"/>
    <col min="15883" max="15883" width="0" hidden="1" customWidth="1"/>
    <col min="15884" max="15884" width="11.7109375" customWidth="1"/>
    <col min="15885" max="15885" width="12.7109375" customWidth="1"/>
    <col min="15886" max="15887" width="0" hidden="1" customWidth="1"/>
    <col min="15888" max="15888" width="11.7109375" customWidth="1"/>
    <col min="16129" max="16129" width="26.5703125" customWidth="1"/>
    <col min="16130" max="16130" width="14.7109375" customWidth="1"/>
    <col min="16131" max="16131" width="14.28515625" customWidth="1"/>
    <col min="16132" max="16132" width="13.5703125" customWidth="1"/>
    <col min="16133" max="16133" width="0" hidden="1" customWidth="1"/>
    <col min="16134" max="16134" width="11.28515625" customWidth="1"/>
    <col min="16135" max="16135" width="12.7109375" customWidth="1"/>
    <col min="16136" max="16136" width="0" hidden="1" customWidth="1"/>
    <col min="16137" max="16137" width="11" customWidth="1"/>
    <col min="16138" max="16138" width="12.7109375" customWidth="1"/>
    <col min="16139" max="16139" width="0" hidden="1" customWidth="1"/>
    <col min="16140" max="16140" width="11.7109375" customWidth="1"/>
    <col min="16141" max="16141" width="12.7109375" customWidth="1"/>
    <col min="16142" max="16143" width="0" hidden="1" customWidth="1"/>
    <col min="16144" max="16144" width="11.7109375" customWidth="1"/>
  </cols>
  <sheetData>
    <row r="1" spans="1:29" x14ac:dyDescent="0.25">
      <c r="A1" s="26" t="s">
        <v>16</v>
      </c>
    </row>
    <row r="2" spans="1:29" x14ac:dyDescent="0.25">
      <c r="A2" t="s">
        <v>29</v>
      </c>
      <c r="C2"/>
      <c r="D2" s="27" t="s">
        <v>180</v>
      </c>
    </row>
    <row r="3" spans="1:29" x14ac:dyDescent="0.25">
      <c r="A3" s="7" t="s">
        <v>181</v>
      </c>
    </row>
    <row r="5" spans="1:29" s="19" customFormat="1" x14ac:dyDescent="0.25">
      <c r="B5" s="22" t="s">
        <v>4</v>
      </c>
      <c r="C5" s="22" t="s">
        <v>5</v>
      </c>
      <c r="D5" s="28" t="s">
        <v>6</v>
      </c>
      <c r="E5" s="22" t="s">
        <v>18</v>
      </c>
      <c r="F5" s="22" t="s">
        <v>7</v>
      </c>
      <c r="G5" s="22" t="s">
        <v>19</v>
      </c>
      <c r="H5" s="22" t="s">
        <v>30</v>
      </c>
      <c r="I5" s="22" t="s">
        <v>20</v>
      </c>
      <c r="J5" s="22" t="s">
        <v>31</v>
      </c>
      <c r="K5" s="22" t="s">
        <v>32</v>
      </c>
      <c r="L5" s="22" t="s">
        <v>21</v>
      </c>
      <c r="M5" s="22" t="s">
        <v>9</v>
      </c>
      <c r="N5" s="22" t="s">
        <v>22</v>
      </c>
      <c r="O5" s="22" t="s">
        <v>10</v>
      </c>
      <c r="P5" s="22" t="s">
        <v>33</v>
      </c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7" spans="1:29" x14ac:dyDescent="0.25">
      <c r="A7" t="s">
        <v>34</v>
      </c>
      <c r="B7" s="15">
        <f>SUM(C7:P7)</f>
        <v>6616267.5199999996</v>
      </c>
      <c r="C7" s="15">
        <f>C9+C11</f>
        <v>896885</v>
      </c>
      <c r="D7" s="15">
        <f>D9+D11</f>
        <v>3100216.52</v>
      </c>
      <c r="F7" s="15">
        <f>F9+F11</f>
        <v>93328</v>
      </c>
      <c r="G7" s="15">
        <f>G9+G11</f>
        <v>419746</v>
      </c>
      <c r="I7" s="15">
        <f>I9+I11</f>
        <v>31230</v>
      </c>
      <c r="J7" s="15">
        <f>J9+J11</f>
        <v>0</v>
      </c>
      <c r="L7" s="15">
        <f t="shared" ref="L7" si="0">L9+L11</f>
        <v>182122</v>
      </c>
      <c r="M7" s="15">
        <f>M9+M11</f>
        <v>91018</v>
      </c>
      <c r="O7" s="15">
        <f>O9+O11</f>
        <v>1801722</v>
      </c>
    </row>
    <row r="9" spans="1:29" x14ac:dyDescent="0.25">
      <c r="A9" t="s">
        <v>35</v>
      </c>
      <c r="B9" s="15">
        <f>SUM(C9:P9)</f>
        <v>5754622</v>
      </c>
      <c r="C9" s="15">
        <f>567519+290038</f>
        <v>857557</v>
      </c>
      <c r="D9" s="15">
        <f>1523958+1184738</f>
        <v>2708696</v>
      </c>
      <c r="F9" s="15">
        <f>36012+36958</f>
        <v>72970</v>
      </c>
      <c r="G9" s="15">
        <f>117242+120320</f>
        <v>237562</v>
      </c>
      <c r="I9" s="15">
        <f>15154+15230</f>
        <v>30384</v>
      </c>
      <c r="J9" s="15">
        <v>0</v>
      </c>
      <c r="L9" s="15">
        <f>56829+58321</f>
        <v>115150</v>
      </c>
      <c r="M9" s="15">
        <f>34179+39351</f>
        <v>73530</v>
      </c>
      <c r="O9" s="15">
        <f>823264+835509</f>
        <v>1658773</v>
      </c>
    </row>
    <row r="11" spans="1:29" x14ac:dyDescent="0.25">
      <c r="A11" t="s">
        <v>36</v>
      </c>
      <c r="B11" s="82">
        <f>SUM(C11:P11)</f>
        <v>861645.52</v>
      </c>
      <c r="C11" s="15">
        <f>23408+15920</f>
        <v>39328</v>
      </c>
      <c r="D11" s="15">
        <f>199367.52+182978+2557+6618</f>
        <v>391520.52</v>
      </c>
      <c r="F11" s="15">
        <f>10652+9706</f>
        <v>20358</v>
      </c>
      <c r="G11" s="15">
        <f>92631+89553</f>
        <v>182184</v>
      </c>
      <c r="I11" s="15">
        <f>461+385</f>
        <v>846</v>
      </c>
      <c r="J11" s="15">
        <v>0</v>
      </c>
      <c r="L11" s="15">
        <f>13090+11598+42284</f>
        <v>66972</v>
      </c>
      <c r="M11" s="15">
        <f>6296+7053+998+3141</f>
        <v>17488</v>
      </c>
      <c r="O11" s="15">
        <f>77506+65443</f>
        <v>142949</v>
      </c>
    </row>
    <row r="13" spans="1:29" x14ac:dyDescent="0.25">
      <c r="A13" t="s">
        <v>37</v>
      </c>
    </row>
    <row r="15" spans="1:29" x14ac:dyDescent="0.25">
      <c r="A15" t="s">
        <v>38</v>
      </c>
      <c r="B15" s="15">
        <f>SUM(C15:P15)</f>
        <v>2497778.11</v>
      </c>
      <c r="C15" s="15">
        <v>404568</v>
      </c>
      <c r="D15" s="15">
        <v>802995</v>
      </c>
      <c r="E15" s="15">
        <v>0</v>
      </c>
      <c r="F15" s="15">
        <v>67018</v>
      </c>
      <c r="G15" s="15">
        <v>185440</v>
      </c>
      <c r="H15" s="15">
        <v>0</v>
      </c>
      <c r="I15" s="15">
        <v>2720</v>
      </c>
      <c r="J15" s="15">
        <v>340148.11</v>
      </c>
      <c r="K15" s="15">
        <v>0</v>
      </c>
      <c r="L15" s="15">
        <v>35824</v>
      </c>
      <c r="M15" s="15">
        <v>243283</v>
      </c>
      <c r="N15" s="15">
        <v>0</v>
      </c>
      <c r="O15" s="15">
        <v>415782</v>
      </c>
    </row>
    <row r="17" spans="1:16" x14ac:dyDescent="0.25">
      <c r="A17" s="64" t="s">
        <v>179</v>
      </c>
      <c r="B17" s="65">
        <f>B11+B13+B15</f>
        <v>3359423.63</v>
      </c>
      <c r="C17" s="65">
        <f>C11+C13+C15</f>
        <v>443896</v>
      </c>
      <c r="D17" s="65">
        <f t="shared" ref="D17:P17" si="1">D11+D13+D15</f>
        <v>1194515.52</v>
      </c>
      <c r="E17" s="65">
        <f t="shared" si="1"/>
        <v>0</v>
      </c>
      <c r="F17" s="65">
        <f t="shared" si="1"/>
        <v>87376</v>
      </c>
      <c r="G17" s="65">
        <f t="shared" si="1"/>
        <v>367624</v>
      </c>
      <c r="H17" s="65">
        <f t="shared" si="1"/>
        <v>0</v>
      </c>
      <c r="I17" s="65">
        <f t="shared" si="1"/>
        <v>3566</v>
      </c>
      <c r="J17" s="65">
        <f t="shared" si="1"/>
        <v>340148.11</v>
      </c>
      <c r="K17" s="65">
        <f t="shared" si="1"/>
        <v>0</v>
      </c>
      <c r="L17" s="65">
        <f t="shared" si="1"/>
        <v>102796</v>
      </c>
      <c r="M17" s="65">
        <f t="shared" si="1"/>
        <v>260771</v>
      </c>
      <c r="N17" s="65">
        <f t="shared" si="1"/>
        <v>0</v>
      </c>
      <c r="O17" s="65">
        <f>O11+O13+O15</f>
        <v>558731</v>
      </c>
      <c r="P17" s="65">
        <f t="shared" si="1"/>
        <v>0</v>
      </c>
    </row>
    <row r="18" spans="1:16" x14ac:dyDescent="0.25">
      <c r="A18" t="s">
        <v>166</v>
      </c>
    </row>
    <row r="19" spans="1:16" x14ac:dyDescent="0.25">
      <c r="A19" s="5"/>
    </row>
    <row r="20" spans="1:16" x14ac:dyDescent="0.25">
      <c r="A20" s="5"/>
    </row>
    <row r="21" spans="1:16" x14ac:dyDescent="0.25">
      <c r="A21" s="5"/>
    </row>
    <row r="22" spans="1:16" x14ac:dyDescent="0.25">
      <c r="A22" s="5"/>
    </row>
    <row r="23" spans="1:16" x14ac:dyDescent="0.25">
      <c r="A23" s="5"/>
    </row>
    <row r="24" spans="1:16" x14ac:dyDescent="0.25">
      <c r="A24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5BA1F-1BE1-4936-ABE5-ED203829EDE5}">
  <dimension ref="A1:AI63"/>
  <sheetViews>
    <sheetView workbookViewId="0">
      <selection activeCell="AC47" sqref="AC47"/>
    </sheetView>
  </sheetViews>
  <sheetFormatPr defaultRowHeight="15" x14ac:dyDescent="0.25"/>
  <cols>
    <col min="1" max="1" width="6.7109375" style="19" customWidth="1"/>
    <col min="2" max="2" width="12.28515625" style="13" customWidth="1"/>
    <col min="3" max="3" width="13.85546875" style="15" customWidth="1"/>
    <col min="4" max="4" width="6.7109375" style="30" customWidth="1"/>
    <col min="5" max="5" width="9.140625" style="16"/>
    <col min="6" max="6" width="9.85546875" style="52" customWidth="1"/>
    <col min="7" max="7" width="10.28515625" style="15" customWidth="1"/>
    <col min="8" max="11" width="12.7109375" style="15" hidden="1" customWidth="1"/>
    <col min="12" max="12" width="11" hidden="1" customWidth="1"/>
    <col min="13" max="13" width="9.85546875" hidden="1" customWidth="1"/>
    <col min="14" max="14" width="11" hidden="1" customWidth="1"/>
    <col min="15" max="15" width="9.85546875" hidden="1" customWidth="1"/>
    <col min="16" max="16" width="11" hidden="1" customWidth="1"/>
    <col min="17" max="17" width="9.85546875" hidden="1" customWidth="1"/>
    <col min="18" max="18" width="11" hidden="1" customWidth="1"/>
    <col min="19" max="19" width="9.85546875" hidden="1" customWidth="1"/>
    <col min="20" max="20" width="11" hidden="1" customWidth="1"/>
    <col min="21" max="21" width="9.85546875" hidden="1" customWidth="1"/>
    <col min="22" max="23" width="13.7109375" hidden="1" customWidth="1"/>
    <col min="24" max="24" width="11" hidden="1" customWidth="1"/>
    <col min="25" max="25" width="9.85546875" hidden="1" customWidth="1"/>
    <col min="26" max="26" width="11" customWidth="1"/>
    <col min="27" max="27" width="9.85546875" customWidth="1"/>
    <col min="28" max="28" width="12" bestFit="1" customWidth="1"/>
    <col min="29" max="29" width="9.85546875" customWidth="1"/>
    <col min="30" max="30" width="12.140625" bestFit="1" customWidth="1"/>
    <col min="31" max="31" width="9.85546875" customWidth="1"/>
    <col min="32" max="32" width="10.85546875" customWidth="1"/>
    <col min="33" max="33" width="9.85546875" customWidth="1"/>
    <col min="35" max="35" width="9.5703125" bestFit="1" customWidth="1"/>
    <col min="221" max="221" width="3.7109375" customWidth="1"/>
    <col min="222" max="222" width="6.7109375" customWidth="1"/>
    <col min="223" max="223" width="7" customWidth="1"/>
    <col min="224" max="224" width="13.85546875" customWidth="1"/>
    <col min="225" max="225" width="10" customWidth="1"/>
    <col min="226" max="226" width="14.28515625" customWidth="1"/>
    <col min="227" max="227" width="6.7109375" customWidth="1"/>
    <col min="229" max="229" width="7.7109375" customWidth="1"/>
    <col min="230" max="230" width="10.5703125" customWidth="1"/>
    <col min="231" max="231" width="10.28515625" customWidth="1"/>
    <col min="232" max="240" width="0" hidden="1" customWidth="1"/>
    <col min="241" max="241" width="13.28515625" customWidth="1"/>
    <col min="242" max="242" width="11.28515625" customWidth="1"/>
    <col min="243" max="243" width="11.7109375" customWidth="1"/>
    <col min="244" max="244" width="13.42578125" customWidth="1"/>
    <col min="245" max="247" width="11.7109375" customWidth="1"/>
    <col min="477" max="477" width="3.7109375" customWidth="1"/>
    <col min="478" max="478" width="6.7109375" customWidth="1"/>
    <col min="479" max="479" width="7" customWidth="1"/>
    <col min="480" max="480" width="13.85546875" customWidth="1"/>
    <col min="481" max="481" width="10" customWidth="1"/>
    <col min="482" max="482" width="14.28515625" customWidth="1"/>
    <col min="483" max="483" width="6.7109375" customWidth="1"/>
    <col min="485" max="485" width="7.7109375" customWidth="1"/>
    <col min="486" max="486" width="10.5703125" customWidth="1"/>
    <col min="487" max="487" width="10.28515625" customWidth="1"/>
    <col min="488" max="496" width="0" hidden="1" customWidth="1"/>
    <col min="497" max="497" width="13.28515625" customWidth="1"/>
    <col min="498" max="498" width="11.28515625" customWidth="1"/>
    <col min="499" max="499" width="11.7109375" customWidth="1"/>
    <col min="500" max="500" width="13.42578125" customWidth="1"/>
    <col min="501" max="503" width="11.7109375" customWidth="1"/>
    <col min="733" max="733" width="3.7109375" customWidth="1"/>
    <col min="734" max="734" width="6.7109375" customWidth="1"/>
    <col min="735" max="735" width="7" customWidth="1"/>
    <col min="736" max="736" width="13.85546875" customWidth="1"/>
    <col min="737" max="737" width="10" customWidth="1"/>
    <col min="738" max="738" width="14.28515625" customWidth="1"/>
    <col min="739" max="739" width="6.7109375" customWidth="1"/>
    <col min="741" max="741" width="7.7109375" customWidth="1"/>
    <col min="742" max="742" width="10.5703125" customWidth="1"/>
    <col min="743" max="743" width="10.28515625" customWidth="1"/>
    <col min="744" max="752" width="0" hidden="1" customWidth="1"/>
    <col min="753" max="753" width="13.28515625" customWidth="1"/>
    <col min="754" max="754" width="11.28515625" customWidth="1"/>
    <col min="755" max="755" width="11.7109375" customWidth="1"/>
    <col min="756" max="756" width="13.42578125" customWidth="1"/>
    <col min="757" max="759" width="11.7109375" customWidth="1"/>
    <col min="989" max="989" width="3.7109375" customWidth="1"/>
    <col min="990" max="990" width="6.7109375" customWidth="1"/>
    <col min="991" max="991" width="7" customWidth="1"/>
    <col min="992" max="992" width="13.85546875" customWidth="1"/>
    <col min="993" max="993" width="10" customWidth="1"/>
    <col min="994" max="994" width="14.28515625" customWidth="1"/>
    <col min="995" max="995" width="6.7109375" customWidth="1"/>
    <col min="997" max="997" width="7.7109375" customWidth="1"/>
    <col min="998" max="998" width="10.5703125" customWidth="1"/>
    <col min="999" max="999" width="10.28515625" customWidth="1"/>
    <col min="1000" max="1008" width="0" hidden="1" customWidth="1"/>
    <col min="1009" max="1009" width="13.28515625" customWidth="1"/>
    <col min="1010" max="1010" width="11.28515625" customWidth="1"/>
    <col min="1011" max="1011" width="11.7109375" customWidth="1"/>
    <col min="1012" max="1012" width="13.42578125" customWidth="1"/>
    <col min="1013" max="1015" width="11.7109375" customWidth="1"/>
    <col min="1245" max="1245" width="3.7109375" customWidth="1"/>
    <col min="1246" max="1246" width="6.7109375" customWidth="1"/>
    <col min="1247" max="1247" width="7" customWidth="1"/>
    <col min="1248" max="1248" width="13.85546875" customWidth="1"/>
    <col min="1249" max="1249" width="10" customWidth="1"/>
    <col min="1250" max="1250" width="14.28515625" customWidth="1"/>
    <col min="1251" max="1251" width="6.7109375" customWidth="1"/>
    <col min="1253" max="1253" width="7.7109375" customWidth="1"/>
    <col min="1254" max="1254" width="10.5703125" customWidth="1"/>
    <col min="1255" max="1255" width="10.28515625" customWidth="1"/>
    <col min="1256" max="1264" width="0" hidden="1" customWidth="1"/>
    <col min="1265" max="1265" width="13.28515625" customWidth="1"/>
    <col min="1266" max="1266" width="11.28515625" customWidth="1"/>
    <col min="1267" max="1267" width="11.7109375" customWidth="1"/>
    <col min="1268" max="1268" width="13.42578125" customWidth="1"/>
    <col min="1269" max="1271" width="11.7109375" customWidth="1"/>
    <col min="1501" max="1501" width="3.7109375" customWidth="1"/>
    <col min="1502" max="1502" width="6.7109375" customWidth="1"/>
    <col min="1503" max="1503" width="7" customWidth="1"/>
    <col min="1504" max="1504" width="13.85546875" customWidth="1"/>
    <col min="1505" max="1505" width="10" customWidth="1"/>
    <col min="1506" max="1506" width="14.28515625" customWidth="1"/>
    <col min="1507" max="1507" width="6.7109375" customWidth="1"/>
    <col min="1509" max="1509" width="7.7109375" customWidth="1"/>
    <col min="1510" max="1510" width="10.5703125" customWidth="1"/>
    <col min="1511" max="1511" width="10.28515625" customWidth="1"/>
    <col min="1512" max="1520" width="0" hidden="1" customWidth="1"/>
    <col min="1521" max="1521" width="13.28515625" customWidth="1"/>
    <col min="1522" max="1522" width="11.28515625" customWidth="1"/>
    <col min="1523" max="1523" width="11.7109375" customWidth="1"/>
    <col min="1524" max="1524" width="13.42578125" customWidth="1"/>
    <col min="1525" max="1527" width="11.7109375" customWidth="1"/>
    <col min="1757" max="1757" width="3.7109375" customWidth="1"/>
    <col min="1758" max="1758" width="6.7109375" customWidth="1"/>
    <col min="1759" max="1759" width="7" customWidth="1"/>
    <col min="1760" max="1760" width="13.85546875" customWidth="1"/>
    <col min="1761" max="1761" width="10" customWidth="1"/>
    <col min="1762" max="1762" width="14.28515625" customWidth="1"/>
    <col min="1763" max="1763" width="6.7109375" customWidth="1"/>
    <col min="1765" max="1765" width="7.7109375" customWidth="1"/>
    <col min="1766" max="1766" width="10.5703125" customWidth="1"/>
    <col min="1767" max="1767" width="10.28515625" customWidth="1"/>
    <col min="1768" max="1776" width="0" hidden="1" customWidth="1"/>
    <col min="1777" max="1777" width="13.28515625" customWidth="1"/>
    <col min="1778" max="1778" width="11.28515625" customWidth="1"/>
    <col min="1779" max="1779" width="11.7109375" customWidth="1"/>
    <col min="1780" max="1780" width="13.42578125" customWidth="1"/>
    <col min="1781" max="1783" width="11.7109375" customWidth="1"/>
    <col min="2013" max="2013" width="3.7109375" customWidth="1"/>
    <col min="2014" max="2014" width="6.7109375" customWidth="1"/>
    <col min="2015" max="2015" width="7" customWidth="1"/>
    <col min="2016" max="2016" width="13.85546875" customWidth="1"/>
    <col min="2017" max="2017" width="10" customWidth="1"/>
    <col min="2018" max="2018" width="14.28515625" customWidth="1"/>
    <col min="2019" max="2019" width="6.7109375" customWidth="1"/>
    <col min="2021" max="2021" width="7.7109375" customWidth="1"/>
    <col min="2022" max="2022" width="10.5703125" customWidth="1"/>
    <col min="2023" max="2023" width="10.28515625" customWidth="1"/>
    <col min="2024" max="2032" width="0" hidden="1" customWidth="1"/>
    <col min="2033" max="2033" width="13.28515625" customWidth="1"/>
    <col min="2034" max="2034" width="11.28515625" customWidth="1"/>
    <col min="2035" max="2035" width="11.7109375" customWidth="1"/>
    <col min="2036" max="2036" width="13.42578125" customWidth="1"/>
    <col min="2037" max="2039" width="11.7109375" customWidth="1"/>
    <col min="2269" max="2269" width="3.7109375" customWidth="1"/>
    <col min="2270" max="2270" width="6.7109375" customWidth="1"/>
    <col min="2271" max="2271" width="7" customWidth="1"/>
    <col min="2272" max="2272" width="13.85546875" customWidth="1"/>
    <col min="2273" max="2273" width="10" customWidth="1"/>
    <col min="2274" max="2274" width="14.28515625" customWidth="1"/>
    <col min="2275" max="2275" width="6.7109375" customWidth="1"/>
    <col min="2277" max="2277" width="7.7109375" customWidth="1"/>
    <col min="2278" max="2278" width="10.5703125" customWidth="1"/>
    <col min="2279" max="2279" width="10.28515625" customWidth="1"/>
    <col min="2280" max="2288" width="0" hidden="1" customWidth="1"/>
    <col min="2289" max="2289" width="13.28515625" customWidth="1"/>
    <col min="2290" max="2290" width="11.28515625" customWidth="1"/>
    <col min="2291" max="2291" width="11.7109375" customWidth="1"/>
    <col min="2292" max="2292" width="13.42578125" customWidth="1"/>
    <col min="2293" max="2295" width="11.7109375" customWidth="1"/>
    <col min="2525" max="2525" width="3.7109375" customWidth="1"/>
    <col min="2526" max="2526" width="6.7109375" customWidth="1"/>
    <col min="2527" max="2527" width="7" customWidth="1"/>
    <col min="2528" max="2528" width="13.85546875" customWidth="1"/>
    <col min="2529" max="2529" width="10" customWidth="1"/>
    <col min="2530" max="2530" width="14.28515625" customWidth="1"/>
    <col min="2531" max="2531" width="6.7109375" customWidth="1"/>
    <col min="2533" max="2533" width="7.7109375" customWidth="1"/>
    <col min="2534" max="2534" width="10.5703125" customWidth="1"/>
    <col min="2535" max="2535" width="10.28515625" customWidth="1"/>
    <col min="2536" max="2544" width="0" hidden="1" customWidth="1"/>
    <col min="2545" max="2545" width="13.28515625" customWidth="1"/>
    <col min="2546" max="2546" width="11.28515625" customWidth="1"/>
    <col min="2547" max="2547" width="11.7109375" customWidth="1"/>
    <col min="2548" max="2548" width="13.42578125" customWidth="1"/>
    <col min="2549" max="2551" width="11.7109375" customWidth="1"/>
    <col min="2781" max="2781" width="3.7109375" customWidth="1"/>
    <col min="2782" max="2782" width="6.7109375" customWidth="1"/>
    <col min="2783" max="2783" width="7" customWidth="1"/>
    <col min="2784" max="2784" width="13.85546875" customWidth="1"/>
    <col min="2785" max="2785" width="10" customWidth="1"/>
    <col min="2786" max="2786" width="14.28515625" customWidth="1"/>
    <col min="2787" max="2787" width="6.7109375" customWidth="1"/>
    <col min="2789" max="2789" width="7.7109375" customWidth="1"/>
    <col min="2790" max="2790" width="10.5703125" customWidth="1"/>
    <col min="2791" max="2791" width="10.28515625" customWidth="1"/>
    <col min="2792" max="2800" width="0" hidden="1" customWidth="1"/>
    <col min="2801" max="2801" width="13.28515625" customWidth="1"/>
    <col min="2802" max="2802" width="11.28515625" customWidth="1"/>
    <col min="2803" max="2803" width="11.7109375" customWidth="1"/>
    <col min="2804" max="2804" width="13.42578125" customWidth="1"/>
    <col min="2805" max="2807" width="11.7109375" customWidth="1"/>
    <col min="3037" max="3037" width="3.7109375" customWidth="1"/>
    <col min="3038" max="3038" width="6.7109375" customWidth="1"/>
    <col min="3039" max="3039" width="7" customWidth="1"/>
    <col min="3040" max="3040" width="13.85546875" customWidth="1"/>
    <col min="3041" max="3041" width="10" customWidth="1"/>
    <col min="3042" max="3042" width="14.28515625" customWidth="1"/>
    <col min="3043" max="3043" width="6.7109375" customWidth="1"/>
    <col min="3045" max="3045" width="7.7109375" customWidth="1"/>
    <col min="3046" max="3046" width="10.5703125" customWidth="1"/>
    <col min="3047" max="3047" width="10.28515625" customWidth="1"/>
    <col min="3048" max="3056" width="0" hidden="1" customWidth="1"/>
    <col min="3057" max="3057" width="13.28515625" customWidth="1"/>
    <col min="3058" max="3058" width="11.28515625" customWidth="1"/>
    <col min="3059" max="3059" width="11.7109375" customWidth="1"/>
    <col min="3060" max="3060" width="13.42578125" customWidth="1"/>
    <col min="3061" max="3063" width="11.7109375" customWidth="1"/>
    <col min="3293" max="3293" width="3.7109375" customWidth="1"/>
    <col min="3294" max="3294" width="6.7109375" customWidth="1"/>
    <col min="3295" max="3295" width="7" customWidth="1"/>
    <col min="3296" max="3296" width="13.85546875" customWidth="1"/>
    <col min="3297" max="3297" width="10" customWidth="1"/>
    <col min="3298" max="3298" width="14.28515625" customWidth="1"/>
    <col min="3299" max="3299" width="6.7109375" customWidth="1"/>
    <col min="3301" max="3301" width="7.7109375" customWidth="1"/>
    <col min="3302" max="3302" width="10.5703125" customWidth="1"/>
    <col min="3303" max="3303" width="10.28515625" customWidth="1"/>
    <col min="3304" max="3312" width="0" hidden="1" customWidth="1"/>
    <col min="3313" max="3313" width="13.28515625" customWidth="1"/>
    <col min="3314" max="3314" width="11.28515625" customWidth="1"/>
    <col min="3315" max="3315" width="11.7109375" customWidth="1"/>
    <col min="3316" max="3316" width="13.42578125" customWidth="1"/>
    <col min="3317" max="3319" width="11.7109375" customWidth="1"/>
    <col min="3549" max="3549" width="3.7109375" customWidth="1"/>
    <col min="3550" max="3550" width="6.7109375" customWidth="1"/>
    <col min="3551" max="3551" width="7" customWidth="1"/>
    <col min="3552" max="3552" width="13.85546875" customWidth="1"/>
    <col min="3553" max="3553" width="10" customWidth="1"/>
    <col min="3554" max="3554" width="14.28515625" customWidth="1"/>
    <col min="3555" max="3555" width="6.7109375" customWidth="1"/>
    <col min="3557" max="3557" width="7.7109375" customWidth="1"/>
    <col min="3558" max="3558" width="10.5703125" customWidth="1"/>
    <col min="3559" max="3559" width="10.28515625" customWidth="1"/>
    <col min="3560" max="3568" width="0" hidden="1" customWidth="1"/>
    <col min="3569" max="3569" width="13.28515625" customWidth="1"/>
    <col min="3570" max="3570" width="11.28515625" customWidth="1"/>
    <col min="3571" max="3571" width="11.7109375" customWidth="1"/>
    <col min="3572" max="3572" width="13.42578125" customWidth="1"/>
    <col min="3573" max="3575" width="11.7109375" customWidth="1"/>
    <col min="3805" max="3805" width="3.7109375" customWidth="1"/>
    <col min="3806" max="3806" width="6.7109375" customWidth="1"/>
    <col min="3807" max="3807" width="7" customWidth="1"/>
    <col min="3808" max="3808" width="13.85546875" customWidth="1"/>
    <col min="3809" max="3809" width="10" customWidth="1"/>
    <col min="3810" max="3810" width="14.28515625" customWidth="1"/>
    <col min="3811" max="3811" width="6.7109375" customWidth="1"/>
    <col min="3813" max="3813" width="7.7109375" customWidth="1"/>
    <col min="3814" max="3814" width="10.5703125" customWidth="1"/>
    <col min="3815" max="3815" width="10.28515625" customWidth="1"/>
    <col min="3816" max="3824" width="0" hidden="1" customWidth="1"/>
    <col min="3825" max="3825" width="13.28515625" customWidth="1"/>
    <col min="3826" max="3826" width="11.28515625" customWidth="1"/>
    <col min="3827" max="3827" width="11.7109375" customWidth="1"/>
    <col min="3828" max="3828" width="13.42578125" customWidth="1"/>
    <col min="3829" max="3831" width="11.7109375" customWidth="1"/>
    <col min="4061" max="4061" width="3.7109375" customWidth="1"/>
    <col min="4062" max="4062" width="6.7109375" customWidth="1"/>
    <col min="4063" max="4063" width="7" customWidth="1"/>
    <col min="4064" max="4064" width="13.85546875" customWidth="1"/>
    <col min="4065" max="4065" width="10" customWidth="1"/>
    <col min="4066" max="4066" width="14.28515625" customWidth="1"/>
    <col min="4067" max="4067" width="6.7109375" customWidth="1"/>
    <col min="4069" max="4069" width="7.7109375" customWidth="1"/>
    <col min="4070" max="4070" width="10.5703125" customWidth="1"/>
    <col min="4071" max="4071" width="10.28515625" customWidth="1"/>
    <col min="4072" max="4080" width="0" hidden="1" customWidth="1"/>
    <col min="4081" max="4081" width="13.28515625" customWidth="1"/>
    <col min="4082" max="4082" width="11.28515625" customWidth="1"/>
    <col min="4083" max="4083" width="11.7109375" customWidth="1"/>
    <col min="4084" max="4084" width="13.42578125" customWidth="1"/>
    <col min="4085" max="4087" width="11.7109375" customWidth="1"/>
    <col min="4317" max="4317" width="3.7109375" customWidth="1"/>
    <col min="4318" max="4318" width="6.7109375" customWidth="1"/>
    <col min="4319" max="4319" width="7" customWidth="1"/>
    <col min="4320" max="4320" width="13.85546875" customWidth="1"/>
    <col min="4321" max="4321" width="10" customWidth="1"/>
    <col min="4322" max="4322" width="14.28515625" customWidth="1"/>
    <col min="4323" max="4323" width="6.7109375" customWidth="1"/>
    <col min="4325" max="4325" width="7.7109375" customWidth="1"/>
    <col min="4326" max="4326" width="10.5703125" customWidth="1"/>
    <col min="4327" max="4327" width="10.28515625" customWidth="1"/>
    <col min="4328" max="4336" width="0" hidden="1" customWidth="1"/>
    <col min="4337" max="4337" width="13.28515625" customWidth="1"/>
    <col min="4338" max="4338" width="11.28515625" customWidth="1"/>
    <col min="4339" max="4339" width="11.7109375" customWidth="1"/>
    <col min="4340" max="4340" width="13.42578125" customWidth="1"/>
    <col min="4341" max="4343" width="11.7109375" customWidth="1"/>
    <col min="4573" max="4573" width="3.7109375" customWidth="1"/>
    <col min="4574" max="4574" width="6.7109375" customWidth="1"/>
    <col min="4575" max="4575" width="7" customWidth="1"/>
    <col min="4576" max="4576" width="13.85546875" customWidth="1"/>
    <col min="4577" max="4577" width="10" customWidth="1"/>
    <col min="4578" max="4578" width="14.28515625" customWidth="1"/>
    <col min="4579" max="4579" width="6.7109375" customWidth="1"/>
    <col min="4581" max="4581" width="7.7109375" customWidth="1"/>
    <col min="4582" max="4582" width="10.5703125" customWidth="1"/>
    <col min="4583" max="4583" width="10.28515625" customWidth="1"/>
    <col min="4584" max="4592" width="0" hidden="1" customWidth="1"/>
    <col min="4593" max="4593" width="13.28515625" customWidth="1"/>
    <col min="4594" max="4594" width="11.28515625" customWidth="1"/>
    <col min="4595" max="4595" width="11.7109375" customWidth="1"/>
    <col min="4596" max="4596" width="13.42578125" customWidth="1"/>
    <col min="4597" max="4599" width="11.7109375" customWidth="1"/>
    <col min="4829" max="4829" width="3.7109375" customWidth="1"/>
    <col min="4830" max="4830" width="6.7109375" customWidth="1"/>
    <col min="4831" max="4831" width="7" customWidth="1"/>
    <col min="4832" max="4832" width="13.85546875" customWidth="1"/>
    <col min="4833" max="4833" width="10" customWidth="1"/>
    <col min="4834" max="4834" width="14.28515625" customWidth="1"/>
    <col min="4835" max="4835" width="6.7109375" customWidth="1"/>
    <col min="4837" max="4837" width="7.7109375" customWidth="1"/>
    <col min="4838" max="4838" width="10.5703125" customWidth="1"/>
    <col min="4839" max="4839" width="10.28515625" customWidth="1"/>
    <col min="4840" max="4848" width="0" hidden="1" customWidth="1"/>
    <col min="4849" max="4849" width="13.28515625" customWidth="1"/>
    <col min="4850" max="4850" width="11.28515625" customWidth="1"/>
    <col min="4851" max="4851" width="11.7109375" customWidth="1"/>
    <col min="4852" max="4852" width="13.42578125" customWidth="1"/>
    <col min="4853" max="4855" width="11.7109375" customWidth="1"/>
    <col min="5085" max="5085" width="3.7109375" customWidth="1"/>
    <col min="5086" max="5086" width="6.7109375" customWidth="1"/>
    <col min="5087" max="5087" width="7" customWidth="1"/>
    <col min="5088" max="5088" width="13.85546875" customWidth="1"/>
    <col min="5089" max="5089" width="10" customWidth="1"/>
    <col min="5090" max="5090" width="14.28515625" customWidth="1"/>
    <col min="5091" max="5091" width="6.7109375" customWidth="1"/>
    <col min="5093" max="5093" width="7.7109375" customWidth="1"/>
    <col min="5094" max="5094" width="10.5703125" customWidth="1"/>
    <col min="5095" max="5095" width="10.28515625" customWidth="1"/>
    <col min="5096" max="5104" width="0" hidden="1" customWidth="1"/>
    <col min="5105" max="5105" width="13.28515625" customWidth="1"/>
    <col min="5106" max="5106" width="11.28515625" customWidth="1"/>
    <col min="5107" max="5107" width="11.7109375" customWidth="1"/>
    <col min="5108" max="5108" width="13.42578125" customWidth="1"/>
    <col min="5109" max="5111" width="11.7109375" customWidth="1"/>
    <col min="5341" max="5341" width="3.7109375" customWidth="1"/>
    <col min="5342" max="5342" width="6.7109375" customWidth="1"/>
    <col min="5343" max="5343" width="7" customWidth="1"/>
    <col min="5344" max="5344" width="13.85546875" customWidth="1"/>
    <col min="5345" max="5345" width="10" customWidth="1"/>
    <col min="5346" max="5346" width="14.28515625" customWidth="1"/>
    <col min="5347" max="5347" width="6.7109375" customWidth="1"/>
    <col min="5349" max="5349" width="7.7109375" customWidth="1"/>
    <col min="5350" max="5350" width="10.5703125" customWidth="1"/>
    <col min="5351" max="5351" width="10.28515625" customWidth="1"/>
    <col min="5352" max="5360" width="0" hidden="1" customWidth="1"/>
    <col min="5361" max="5361" width="13.28515625" customWidth="1"/>
    <col min="5362" max="5362" width="11.28515625" customWidth="1"/>
    <col min="5363" max="5363" width="11.7109375" customWidth="1"/>
    <col min="5364" max="5364" width="13.42578125" customWidth="1"/>
    <col min="5365" max="5367" width="11.7109375" customWidth="1"/>
    <col min="5597" max="5597" width="3.7109375" customWidth="1"/>
    <col min="5598" max="5598" width="6.7109375" customWidth="1"/>
    <col min="5599" max="5599" width="7" customWidth="1"/>
    <col min="5600" max="5600" width="13.85546875" customWidth="1"/>
    <col min="5601" max="5601" width="10" customWidth="1"/>
    <col min="5602" max="5602" width="14.28515625" customWidth="1"/>
    <col min="5603" max="5603" width="6.7109375" customWidth="1"/>
    <col min="5605" max="5605" width="7.7109375" customWidth="1"/>
    <col min="5606" max="5606" width="10.5703125" customWidth="1"/>
    <col min="5607" max="5607" width="10.28515625" customWidth="1"/>
    <col min="5608" max="5616" width="0" hidden="1" customWidth="1"/>
    <col min="5617" max="5617" width="13.28515625" customWidth="1"/>
    <col min="5618" max="5618" width="11.28515625" customWidth="1"/>
    <col min="5619" max="5619" width="11.7109375" customWidth="1"/>
    <col min="5620" max="5620" width="13.42578125" customWidth="1"/>
    <col min="5621" max="5623" width="11.7109375" customWidth="1"/>
    <col min="5853" max="5853" width="3.7109375" customWidth="1"/>
    <col min="5854" max="5854" width="6.7109375" customWidth="1"/>
    <col min="5855" max="5855" width="7" customWidth="1"/>
    <col min="5856" max="5856" width="13.85546875" customWidth="1"/>
    <col min="5857" max="5857" width="10" customWidth="1"/>
    <col min="5858" max="5858" width="14.28515625" customWidth="1"/>
    <col min="5859" max="5859" width="6.7109375" customWidth="1"/>
    <col min="5861" max="5861" width="7.7109375" customWidth="1"/>
    <col min="5862" max="5862" width="10.5703125" customWidth="1"/>
    <col min="5863" max="5863" width="10.28515625" customWidth="1"/>
    <col min="5864" max="5872" width="0" hidden="1" customWidth="1"/>
    <col min="5873" max="5873" width="13.28515625" customWidth="1"/>
    <col min="5874" max="5874" width="11.28515625" customWidth="1"/>
    <col min="5875" max="5875" width="11.7109375" customWidth="1"/>
    <col min="5876" max="5876" width="13.42578125" customWidth="1"/>
    <col min="5877" max="5879" width="11.7109375" customWidth="1"/>
    <col min="6109" max="6109" width="3.7109375" customWidth="1"/>
    <col min="6110" max="6110" width="6.7109375" customWidth="1"/>
    <col min="6111" max="6111" width="7" customWidth="1"/>
    <col min="6112" max="6112" width="13.85546875" customWidth="1"/>
    <col min="6113" max="6113" width="10" customWidth="1"/>
    <col min="6114" max="6114" width="14.28515625" customWidth="1"/>
    <col min="6115" max="6115" width="6.7109375" customWidth="1"/>
    <col min="6117" max="6117" width="7.7109375" customWidth="1"/>
    <col min="6118" max="6118" width="10.5703125" customWidth="1"/>
    <col min="6119" max="6119" width="10.28515625" customWidth="1"/>
    <col min="6120" max="6128" width="0" hidden="1" customWidth="1"/>
    <col min="6129" max="6129" width="13.28515625" customWidth="1"/>
    <col min="6130" max="6130" width="11.28515625" customWidth="1"/>
    <col min="6131" max="6131" width="11.7109375" customWidth="1"/>
    <col min="6132" max="6132" width="13.42578125" customWidth="1"/>
    <col min="6133" max="6135" width="11.7109375" customWidth="1"/>
    <col min="6365" max="6365" width="3.7109375" customWidth="1"/>
    <col min="6366" max="6366" width="6.7109375" customWidth="1"/>
    <col min="6367" max="6367" width="7" customWidth="1"/>
    <col min="6368" max="6368" width="13.85546875" customWidth="1"/>
    <col min="6369" max="6369" width="10" customWidth="1"/>
    <col min="6370" max="6370" width="14.28515625" customWidth="1"/>
    <col min="6371" max="6371" width="6.7109375" customWidth="1"/>
    <col min="6373" max="6373" width="7.7109375" customWidth="1"/>
    <col min="6374" max="6374" width="10.5703125" customWidth="1"/>
    <col min="6375" max="6375" width="10.28515625" customWidth="1"/>
    <col min="6376" max="6384" width="0" hidden="1" customWidth="1"/>
    <col min="6385" max="6385" width="13.28515625" customWidth="1"/>
    <col min="6386" max="6386" width="11.28515625" customWidth="1"/>
    <col min="6387" max="6387" width="11.7109375" customWidth="1"/>
    <col min="6388" max="6388" width="13.42578125" customWidth="1"/>
    <col min="6389" max="6391" width="11.7109375" customWidth="1"/>
    <col min="6621" max="6621" width="3.7109375" customWidth="1"/>
    <col min="6622" max="6622" width="6.7109375" customWidth="1"/>
    <col min="6623" max="6623" width="7" customWidth="1"/>
    <col min="6624" max="6624" width="13.85546875" customWidth="1"/>
    <col min="6625" max="6625" width="10" customWidth="1"/>
    <col min="6626" max="6626" width="14.28515625" customWidth="1"/>
    <col min="6627" max="6627" width="6.7109375" customWidth="1"/>
    <col min="6629" max="6629" width="7.7109375" customWidth="1"/>
    <col min="6630" max="6630" width="10.5703125" customWidth="1"/>
    <col min="6631" max="6631" width="10.28515625" customWidth="1"/>
    <col min="6632" max="6640" width="0" hidden="1" customWidth="1"/>
    <col min="6641" max="6641" width="13.28515625" customWidth="1"/>
    <col min="6642" max="6642" width="11.28515625" customWidth="1"/>
    <col min="6643" max="6643" width="11.7109375" customWidth="1"/>
    <col min="6644" max="6644" width="13.42578125" customWidth="1"/>
    <col min="6645" max="6647" width="11.7109375" customWidth="1"/>
    <col min="6877" max="6877" width="3.7109375" customWidth="1"/>
    <col min="6878" max="6878" width="6.7109375" customWidth="1"/>
    <col min="6879" max="6879" width="7" customWidth="1"/>
    <col min="6880" max="6880" width="13.85546875" customWidth="1"/>
    <col min="6881" max="6881" width="10" customWidth="1"/>
    <col min="6882" max="6882" width="14.28515625" customWidth="1"/>
    <col min="6883" max="6883" width="6.7109375" customWidth="1"/>
    <col min="6885" max="6885" width="7.7109375" customWidth="1"/>
    <col min="6886" max="6886" width="10.5703125" customWidth="1"/>
    <col min="6887" max="6887" width="10.28515625" customWidth="1"/>
    <col min="6888" max="6896" width="0" hidden="1" customWidth="1"/>
    <col min="6897" max="6897" width="13.28515625" customWidth="1"/>
    <col min="6898" max="6898" width="11.28515625" customWidth="1"/>
    <col min="6899" max="6899" width="11.7109375" customWidth="1"/>
    <col min="6900" max="6900" width="13.42578125" customWidth="1"/>
    <col min="6901" max="6903" width="11.7109375" customWidth="1"/>
    <col min="7133" max="7133" width="3.7109375" customWidth="1"/>
    <col min="7134" max="7134" width="6.7109375" customWidth="1"/>
    <col min="7135" max="7135" width="7" customWidth="1"/>
    <col min="7136" max="7136" width="13.85546875" customWidth="1"/>
    <col min="7137" max="7137" width="10" customWidth="1"/>
    <col min="7138" max="7138" width="14.28515625" customWidth="1"/>
    <col min="7139" max="7139" width="6.7109375" customWidth="1"/>
    <col min="7141" max="7141" width="7.7109375" customWidth="1"/>
    <col min="7142" max="7142" width="10.5703125" customWidth="1"/>
    <col min="7143" max="7143" width="10.28515625" customWidth="1"/>
    <col min="7144" max="7152" width="0" hidden="1" customWidth="1"/>
    <col min="7153" max="7153" width="13.28515625" customWidth="1"/>
    <col min="7154" max="7154" width="11.28515625" customWidth="1"/>
    <col min="7155" max="7155" width="11.7109375" customWidth="1"/>
    <col min="7156" max="7156" width="13.42578125" customWidth="1"/>
    <col min="7157" max="7159" width="11.7109375" customWidth="1"/>
    <col min="7389" max="7389" width="3.7109375" customWidth="1"/>
    <col min="7390" max="7390" width="6.7109375" customWidth="1"/>
    <col min="7391" max="7391" width="7" customWidth="1"/>
    <col min="7392" max="7392" width="13.85546875" customWidth="1"/>
    <col min="7393" max="7393" width="10" customWidth="1"/>
    <col min="7394" max="7394" width="14.28515625" customWidth="1"/>
    <col min="7395" max="7395" width="6.7109375" customWidth="1"/>
    <col min="7397" max="7397" width="7.7109375" customWidth="1"/>
    <col min="7398" max="7398" width="10.5703125" customWidth="1"/>
    <col min="7399" max="7399" width="10.28515625" customWidth="1"/>
    <col min="7400" max="7408" width="0" hidden="1" customWidth="1"/>
    <col min="7409" max="7409" width="13.28515625" customWidth="1"/>
    <col min="7410" max="7410" width="11.28515625" customWidth="1"/>
    <col min="7411" max="7411" width="11.7109375" customWidth="1"/>
    <col min="7412" max="7412" width="13.42578125" customWidth="1"/>
    <col min="7413" max="7415" width="11.7109375" customWidth="1"/>
    <col min="7645" max="7645" width="3.7109375" customWidth="1"/>
    <col min="7646" max="7646" width="6.7109375" customWidth="1"/>
    <col min="7647" max="7647" width="7" customWidth="1"/>
    <col min="7648" max="7648" width="13.85546875" customWidth="1"/>
    <col min="7649" max="7649" width="10" customWidth="1"/>
    <col min="7650" max="7650" width="14.28515625" customWidth="1"/>
    <col min="7651" max="7651" width="6.7109375" customWidth="1"/>
    <col min="7653" max="7653" width="7.7109375" customWidth="1"/>
    <col min="7654" max="7654" width="10.5703125" customWidth="1"/>
    <col min="7655" max="7655" width="10.28515625" customWidth="1"/>
    <col min="7656" max="7664" width="0" hidden="1" customWidth="1"/>
    <col min="7665" max="7665" width="13.28515625" customWidth="1"/>
    <col min="7666" max="7666" width="11.28515625" customWidth="1"/>
    <col min="7667" max="7667" width="11.7109375" customWidth="1"/>
    <col min="7668" max="7668" width="13.42578125" customWidth="1"/>
    <col min="7669" max="7671" width="11.7109375" customWidth="1"/>
    <col min="7901" max="7901" width="3.7109375" customWidth="1"/>
    <col min="7902" max="7902" width="6.7109375" customWidth="1"/>
    <col min="7903" max="7903" width="7" customWidth="1"/>
    <col min="7904" max="7904" width="13.85546875" customWidth="1"/>
    <col min="7905" max="7905" width="10" customWidth="1"/>
    <col min="7906" max="7906" width="14.28515625" customWidth="1"/>
    <col min="7907" max="7907" width="6.7109375" customWidth="1"/>
    <col min="7909" max="7909" width="7.7109375" customWidth="1"/>
    <col min="7910" max="7910" width="10.5703125" customWidth="1"/>
    <col min="7911" max="7911" width="10.28515625" customWidth="1"/>
    <col min="7912" max="7920" width="0" hidden="1" customWidth="1"/>
    <col min="7921" max="7921" width="13.28515625" customWidth="1"/>
    <col min="7922" max="7922" width="11.28515625" customWidth="1"/>
    <col min="7923" max="7923" width="11.7109375" customWidth="1"/>
    <col min="7924" max="7924" width="13.42578125" customWidth="1"/>
    <col min="7925" max="7927" width="11.7109375" customWidth="1"/>
    <col min="8157" max="8157" width="3.7109375" customWidth="1"/>
    <col min="8158" max="8158" width="6.7109375" customWidth="1"/>
    <col min="8159" max="8159" width="7" customWidth="1"/>
    <col min="8160" max="8160" width="13.85546875" customWidth="1"/>
    <col min="8161" max="8161" width="10" customWidth="1"/>
    <col min="8162" max="8162" width="14.28515625" customWidth="1"/>
    <col min="8163" max="8163" width="6.7109375" customWidth="1"/>
    <col min="8165" max="8165" width="7.7109375" customWidth="1"/>
    <col min="8166" max="8166" width="10.5703125" customWidth="1"/>
    <col min="8167" max="8167" width="10.28515625" customWidth="1"/>
    <col min="8168" max="8176" width="0" hidden="1" customWidth="1"/>
    <col min="8177" max="8177" width="13.28515625" customWidth="1"/>
    <col min="8178" max="8178" width="11.28515625" customWidth="1"/>
    <col min="8179" max="8179" width="11.7109375" customWidth="1"/>
    <col min="8180" max="8180" width="13.42578125" customWidth="1"/>
    <col min="8181" max="8183" width="11.7109375" customWidth="1"/>
    <col min="8413" max="8413" width="3.7109375" customWidth="1"/>
    <col min="8414" max="8414" width="6.7109375" customWidth="1"/>
    <col min="8415" max="8415" width="7" customWidth="1"/>
    <col min="8416" max="8416" width="13.85546875" customWidth="1"/>
    <col min="8417" max="8417" width="10" customWidth="1"/>
    <col min="8418" max="8418" width="14.28515625" customWidth="1"/>
    <col min="8419" max="8419" width="6.7109375" customWidth="1"/>
    <col min="8421" max="8421" width="7.7109375" customWidth="1"/>
    <col min="8422" max="8422" width="10.5703125" customWidth="1"/>
    <col min="8423" max="8423" width="10.28515625" customWidth="1"/>
    <col min="8424" max="8432" width="0" hidden="1" customWidth="1"/>
    <col min="8433" max="8433" width="13.28515625" customWidth="1"/>
    <col min="8434" max="8434" width="11.28515625" customWidth="1"/>
    <col min="8435" max="8435" width="11.7109375" customWidth="1"/>
    <col min="8436" max="8436" width="13.42578125" customWidth="1"/>
    <col min="8437" max="8439" width="11.7109375" customWidth="1"/>
    <col min="8669" max="8669" width="3.7109375" customWidth="1"/>
    <col min="8670" max="8670" width="6.7109375" customWidth="1"/>
    <col min="8671" max="8671" width="7" customWidth="1"/>
    <col min="8672" max="8672" width="13.85546875" customWidth="1"/>
    <col min="8673" max="8673" width="10" customWidth="1"/>
    <col min="8674" max="8674" width="14.28515625" customWidth="1"/>
    <col min="8675" max="8675" width="6.7109375" customWidth="1"/>
    <col min="8677" max="8677" width="7.7109375" customWidth="1"/>
    <col min="8678" max="8678" width="10.5703125" customWidth="1"/>
    <col min="8679" max="8679" width="10.28515625" customWidth="1"/>
    <col min="8680" max="8688" width="0" hidden="1" customWidth="1"/>
    <col min="8689" max="8689" width="13.28515625" customWidth="1"/>
    <col min="8690" max="8690" width="11.28515625" customWidth="1"/>
    <col min="8691" max="8691" width="11.7109375" customWidth="1"/>
    <col min="8692" max="8692" width="13.42578125" customWidth="1"/>
    <col min="8693" max="8695" width="11.7109375" customWidth="1"/>
    <col min="8925" max="8925" width="3.7109375" customWidth="1"/>
    <col min="8926" max="8926" width="6.7109375" customWidth="1"/>
    <col min="8927" max="8927" width="7" customWidth="1"/>
    <col min="8928" max="8928" width="13.85546875" customWidth="1"/>
    <col min="8929" max="8929" width="10" customWidth="1"/>
    <col min="8930" max="8930" width="14.28515625" customWidth="1"/>
    <col min="8931" max="8931" width="6.7109375" customWidth="1"/>
    <col min="8933" max="8933" width="7.7109375" customWidth="1"/>
    <col min="8934" max="8934" width="10.5703125" customWidth="1"/>
    <col min="8935" max="8935" width="10.28515625" customWidth="1"/>
    <col min="8936" max="8944" width="0" hidden="1" customWidth="1"/>
    <col min="8945" max="8945" width="13.28515625" customWidth="1"/>
    <col min="8946" max="8946" width="11.28515625" customWidth="1"/>
    <col min="8947" max="8947" width="11.7109375" customWidth="1"/>
    <col min="8948" max="8948" width="13.42578125" customWidth="1"/>
    <col min="8949" max="8951" width="11.7109375" customWidth="1"/>
    <col min="9181" max="9181" width="3.7109375" customWidth="1"/>
    <col min="9182" max="9182" width="6.7109375" customWidth="1"/>
    <col min="9183" max="9183" width="7" customWidth="1"/>
    <col min="9184" max="9184" width="13.85546875" customWidth="1"/>
    <col min="9185" max="9185" width="10" customWidth="1"/>
    <col min="9186" max="9186" width="14.28515625" customWidth="1"/>
    <col min="9187" max="9187" width="6.7109375" customWidth="1"/>
    <col min="9189" max="9189" width="7.7109375" customWidth="1"/>
    <col min="9190" max="9190" width="10.5703125" customWidth="1"/>
    <col min="9191" max="9191" width="10.28515625" customWidth="1"/>
    <col min="9192" max="9200" width="0" hidden="1" customWidth="1"/>
    <col min="9201" max="9201" width="13.28515625" customWidth="1"/>
    <col min="9202" max="9202" width="11.28515625" customWidth="1"/>
    <col min="9203" max="9203" width="11.7109375" customWidth="1"/>
    <col min="9204" max="9204" width="13.42578125" customWidth="1"/>
    <col min="9205" max="9207" width="11.7109375" customWidth="1"/>
    <col min="9437" max="9437" width="3.7109375" customWidth="1"/>
    <col min="9438" max="9438" width="6.7109375" customWidth="1"/>
    <col min="9439" max="9439" width="7" customWidth="1"/>
    <col min="9440" max="9440" width="13.85546875" customWidth="1"/>
    <col min="9441" max="9441" width="10" customWidth="1"/>
    <col min="9442" max="9442" width="14.28515625" customWidth="1"/>
    <col min="9443" max="9443" width="6.7109375" customWidth="1"/>
    <col min="9445" max="9445" width="7.7109375" customWidth="1"/>
    <col min="9446" max="9446" width="10.5703125" customWidth="1"/>
    <col min="9447" max="9447" width="10.28515625" customWidth="1"/>
    <col min="9448" max="9456" width="0" hidden="1" customWidth="1"/>
    <col min="9457" max="9457" width="13.28515625" customWidth="1"/>
    <col min="9458" max="9458" width="11.28515625" customWidth="1"/>
    <col min="9459" max="9459" width="11.7109375" customWidth="1"/>
    <col min="9460" max="9460" width="13.42578125" customWidth="1"/>
    <col min="9461" max="9463" width="11.7109375" customWidth="1"/>
    <col min="9693" max="9693" width="3.7109375" customWidth="1"/>
    <col min="9694" max="9694" width="6.7109375" customWidth="1"/>
    <col min="9695" max="9695" width="7" customWidth="1"/>
    <col min="9696" max="9696" width="13.85546875" customWidth="1"/>
    <col min="9697" max="9697" width="10" customWidth="1"/>
    <col min="9698" max="9698" width="14.28515625" customWidth="1"/>
    <col min="9699" max="9699" width="6.7109375" customWidth="1"/>
    <col min="9701" max="9701" width="7.7109375" customWidth="1"/>
    <col min="9702" max="9702" width="10.5703125" customWidth="1"/>
    <col min="9703" max="9703" width="10.28515625" customWidth="1"/>
    <col min="9704" max="9712" width="0" hidden="1" customWidth="1"/>
    <col min="9713" max="9713" width="13.28515625" customWidth="1"/>
    <col min="9714" max="9714" width="11.28515625" customWidth="1"/>
    <col min="9715" max="9715" width="11.7109375" customWidth="1"/>
    <col min="9716" max="9716" width="13.42578125" customWidth="1"/>
    <col min="9717" max="9719" width="11.7109375" customWidth="1"/>
    <col min="9949" max="9949" width="3.7109375" customWidth="1"/>
    <col min="9950" max="9950" width="6.7109375" customWidth="1"/>
    <col min="9951" max="9951" width="7" customWidth="1"/>
    <col min="9952" max="9952" width="13.85546875" customWidth="1"/>
    <col min="9953" max="9953" width="10" customWidth="1"/>
    <col min="9954" max="9954" width="14.28515625" customWidth="1"/>
    <col min="9955" max="9955" width="6.7109375" customWidth="1"/>
    <col min="9957" max="9957" width="7.7109375" customWidth="1"/>
    <col min="9958" max="9958" width="10.5703125" customWidth="1"/>
    <col min="9959" max="9959" width="10.28515625" customWidth="1"/>
    <col min="9960" max="9968" width="0" hidden="1" customWidth="1"/>
    <col min="9969" max="9969" width="13.28515625" customWidth="1"/>
    <col min="9970" max="9970" width="11.28515625" customWidth="1"/>
    <col min="9971" max="9971" width="11.7109375" customWidth="1"/>
    <col min="9972" max="9972" width="13.42578125" customWidth="1"/>
    <col min="9973" max="9975" width="11.7109375" customWidth="1"/>
    <col min="10205" max="10205" width="3.7109375" customWidth="1"/>
    <col min="10206" max="10206" width="6.7109375" customWidth="1"/>
    <col min="10207" max="10207" width="7" customWidth="1"/>
    <col min="10208" max="10208" width="13.85546875" customWidth="1"/>
    <col min="10209" max="10209" width="10" customWidth="1"/>
    <col min="10210" max="10210" width="14.28515625" customWidth="1"/>
    <col min="10211" max="10211" width="6.7109375" customWidth="1"/>
    <col min="10213" max="10213" width="7.7109375" customWidth="1"/>
    <col min="10214" max="10214" width="10.5703125" customWidth="1"/>
    <col min="10215" max="10215" width="10.28515625" customWidth="1"/>
    <col min="10216" max="10224" width="0" hidden="1" customWidth="1"/>
    <col min="10225" max="10225" width="13.28515625" customWidth="1"/>
    <col min="10226" max="10226" width="11.28515625" customWidth="1"/>
    <col min="10227" max="10227" width="11.7109375" customWidth="1"/>
    <col min="10228" max="10228" width="13.42578125" customWidth="1"/>
    <col min="10229" max="10231" width="11.7109375" customWidth="1"/>
    <col min="10461" max="10461" width="3.7109375" customWidth="1"/>
    <col min="10462" max="10462" width="6.7109375" customWidth="1"/>
    <col min="10463" max="10463" width="7" customWidth="1"/>
    <col min="10464" max="10464" width="13.85546875" customWidth="1"/>
    <col min="10465" max="10465" width="10" customWidth="1"/>
    <col min="10466" max="10466" width="14.28515625" customWidth="1"/>
    <col min="10467" max="10467" width="6.7109375" customWidth="1"/>
    <col min="10469" max="10469" width="7.7109375" customWidth="1"/>
    <col min="10470" max="10470" width="10.5703125" customWidth="1"/>
    <col min="10471" max="10471" width="10.28515625" customWidth="1"/>
    <col min="10472" max="10480" width="0" hidden="1" customWidth="1"/>
    <col min="10481" max="10481" width="13.28515625" customWidth="1"/>
    <col min="10482" max="10482" width="11.28515625" customWidth="1"/>
    <col min="10483" max="10483" width="11.7109375" customWidth="1"/>
    <col min="10484" max="10484" width="13.42578125" customWidth="1"/>
    <col min="10485" max="10487" width="11.7109375" customWidth="1"/>
    <col min="10717" max="10717" width="3.7109375" customWidth="1"/>
    <col min="10718" max="10718" width="6.7109375" customWidth="1"/>
    <col min="10719" max="10719" width="7" customWidth="1"/>
    <col min="10720" max="10720" width="13.85546875" customWidth="1"/>
    <col min="10721" max="10721" width="10" customWidth="1"/>
    <col min="10722" max="10722" width="14.28515625" customWidth="1"/>
    <col min="10723" max="10723" width="6.7109375" customWidth="1"/>
    <col min="10725" max="10725" width="7.7109375" customWidth="1"/>
    <col min="10726" max="10726" width="10.5703125" customWidth="1"/>
    <col min="10727" max="10727" width="10.28515625" customWidth="1"/>
    <col min="10728" max="10736" width="0" hidden="1" customWidth="1"/>
    <col min="10737" max="10737" width="13.28515625" customWidth="1"/>
    <col min="10738" max="10738" width="11.28515625" customWidth="1"/>
    <col min="10739" max="10739" width="11.7109375" customWidth="1"/>
    <col min="10740" max="10740" width="13.42578125" customWidth="1"/>
    <col min="10741" max="10743" width="11.7109375" customWidth="1"/>
    <col min="10973" max="10973" width="3.7109375" customWidth="1"/>
    <col min="10974" max="10974" width="6.7109375" customWidth="1"/>
    <col min="10975" max="10975" width="7" customWidth="1"/>
    <col min="10976" max="10976" width="13.85546875" customWidth="1"/>
    <col min="10977" max="10977" width="10" customWidth="1"/>
    <col min="10978" max="10978" width="14.28515625" customWidth="1"/>
    <col min="10979" max="10979" width="6.7109375" customWidth="1"/>
    <col min="10981" max="10981" width="7.7109375" customWidth="1"/>
    <col min="10982" max="10982" width="10.5703125" customWidth="1"/>
    <col min="10983" max="10983" width="10.28515625" customWidth="1"/>
    <col min="10984" max="10992" width="0" hidden="1" customWidth="1"/>
    <col min="10993" max="10993" width="13.28515625" customWidth="1"/>
    <col min="10994" max="10994" width="11.28515625" customWidth="1"/>
    <col min="10995" max="10995" width="11.7109375" customWidth="1"/>
    <col min="10996" max="10996" width="13.42578125" customWidth="1"/>
    <col min="10997" max="10999" width="11.7109375" customWidth="1"/>
    <col min="11229" max="11229" width="3.7109375" customWidth="1"/>
    <col min="11230" max="11230" width="6.7109375" customWidth="1"/>
    <col min="11231" max="11231" width="7" customWidth="1"/>
    <col min="11232" max="11232" width="13.85546875" customWidth="1"/>
    <col min="11233" max="11233" width="10" customWidth="1"/>
    <col min="11234" max="11234" width="14.28515625" customWidth="1"/>
    <col min="11235" max="11235" width="6.7109375" customWidth="1"/>
    <col min="11237" max="11237" width="7.7109375" customWidth="1"/>
    <col min="11238" max="11238" width="10.5703125" customWidth="1"/>
    <col min="11239" max="11239" width="10.28515625" customWidth="1"/>
    <col min="11240" max="11248" width="0" hidden="1" customWidth="1"/>
    <col min="11249" max="11249" width="13.28515625" customWidth="1"/>
    <col min="11250" max="11250" width="11.28515625" customWidth="1"/>
    <col min="11251" max="11251" width="11.7109375" customWidth="1"/>
    <col min="11252" max="11252" width="13.42578125" customWidth="1"/>
    <col min="11253" max="11255" width="11.7109375" customWidth="1"/>
    <col min="11485" max="11485" width="3.7109375" customWidth="1"/>
    <col min="11486" max="11486" width="6.7109375" customWidth="1"/>
    <col min="11487" max="11487" width="7" customWidth="1"/>
    <col min="11488" max="11488" width="13.85546875" customWidth="1"/>
    <col min="11489" max="11489" width="10" customWidth="1"/>
    <col min="11490" max="11490" width="14.28515625" customWidth="1"/>
    <col min="11491" max="11491" width="6.7109375" customWidth="1"/>
    <col min="11493" max="11493" width="7.7109375" customWidth="1"/>
    <col min="11494" max="11494" width="10.5703125" customWidth="1"/>
    <col min="11495" max="11495" width="10.28515625" customWidth="1"/>
    <col min="11496" max="11504" width="0" hidden="1" customWidth="1"/>
    <col min="11505" max="11505" width="13.28515625" customWidth="1"/>
    <col min="11506" max="11506" width="11.28515625" customWidth="1"/>
    <col min="11507" max="11507" width="11.7109375" customWidth="1"/>
    <col min="11508" max="11508" width="13.42578125" customWidth="1"/>
    <col min="11509" max="11511" width="11.7109375" customWidth="1"/>
    <col min="11741" max="11741" width="3.7109375" customWidth="1"/>
    <col min="11742" max="11742" width="6.7109375" customWidth="1"/>
    <col min="11743" max="11743" width="7" customWidth="1"/>
    <col min="11744" max="11744" width="13.85546875" customWidth="1"/>
    <col min="11745" max="11745" width="10" customWidth="1"/>
    <col min="11746" max="11746" width="14.28515625" customWidth="1"/>
    <col min="11747" max="11747" width="6.7109375" customWidth="1"/>
    <col min="11749" max="11749" width="7.7109375" customWidth="1"/>
    <col min="11750" max="11750" width="10.5703125" customWidth="1"/>
    <col min="11751" max="11751" width="10.28515625" customWidth="1"/>
    <col min="11752" max="11760" width="0" hidden="1" customWidth="1"/>
    <col min="11761" max="11761" width="13.28515625" customWidth="1"/>
    <col min="11762" max="11762" width="11.28515625" customWidth="1"/>
    <col min="11763" max="11763" width="11.7109375" customWidth="1"/>
    <col min="11764" max="11764" width="13.42578125" customWidth="1"/>
    <col min="11765" max="11767" width="11.7109375" customWidth="1"/>
    <col min="11997" max="11997" width="3.7109375" customWidth="1"/>
    <col min="11998" max="11998" width="6.7109375" customWidth="1"/>
    <col min="11999" max="11999" width="7" customWidth="1"/>
    <col min="12000" max="12000" width="13.85546875" customWidth="1"/>
    <col min="12001" max="12001" width="10" customWidth="1"/>
    <col min="12002" max="12002" width="14.28515625" customWidth="1"/>
    <col min="12003" max="12003" width="6.7109375" customWidth="1"/>
    <col min="12005" max="12005" width="7.7109375" customWidth="1"/>
    <col min="12006" max="12006" width="10.5703125" customWidth="1"/>
    <col min="12007" max="12007" width="10.28515625" customWidth="1"/>
    <col min="12008" max="12016" width="0" hidden="1" customWidth="1"/>
    <col min="12017" max="12017" width="13.28515625" customWidth="1"/>
    <col min="12018" max="12018" width="11.28515625" customWidth="1"/>
    <col min="12019" max="12019" width="11.7109375" customWidth="1"/>
    <col min="12020" max="12020" width="13.42578125" customWidth="1"/>
    <col min="12021" max="12023" width="11.7109375" customWidth="1"/>
    <col min="12253" max="12253" width="3.7109375" customWidth="1"/>
    <col min="12254" max="12254" width="6.7109375" customWidth="1"/>
    <col min="12255" max="12255" width="7" customWidth="1"/>
    <col min="12256" max="12256" width="13.85546875" customWidth="1"/>
    <col min="12257" max="12257" width="10" customWidth="1"/>
    <col min="12258" max="12258" width="14.28515625" customWidth="1"/>
    <col min="12259" max="12259" width="6.7109375" customWidth="1"/>
    <col min="12261" max="12261" width="7.7109375" customWidth="1"/>
    <col min="12262" max="12262" width="10.5703125" customWidth="1"/>
    <col min="12263" max="12263" width="10.28515625" customWidth="1"/>
    <col min="12264" max="12272" width="0" hidden="1" customWidth="1"/>
    <col min="12273" max="12273" width="13.28515625" customWidth="1"/>
    <col min="12274" max="12274" width="11.28515625" customWidth="1"/>
    <col min="12275" max="12275" width="11.7109375" customWidth="1"/>
    <col min="12276" max="12276" width="13.42578125" customWidth="1"/>
    <col min="12277" max="12279" width="11.7109375" customWidth="1"/>
    <col min="12509" max="12509" width="3.7109375" customWidth="1"/>
    <col min="12510" max="12510" width="6.7109375" customWidth="1"/>
    <col min="12511" max="12511" width="7" customWidth="1"/>
    <col min="12512" max="12512" width="13.85546875" customWidth="1"/>
    <col min="12513" max="12513" width="10" customWidth="1"/>
    <col min="12514" max="12514" width="14.28515625" customWidth="1"/>
    <col min="12515" max="12515" width="6.7109375" customWidth="1"/>
    <col min="12517" max="12517" width="7.7109375" customWidth="1"/>
    <col min="12518" max="12518" width="10.5703125" customWidth="1"/>
    <col min="12519" max="12519" width="10.28515625" customWidth="1"/>
    <col min="12520" max="12528" width="0" hidden="1" customWidth="1"/>
    <col min="12529" max="12529" width="13.28515625" customWidth="1"/>
    <col min="12530" max="12530" width="11.28515625" customWidth="1"/>
    <col min="12531" max="12531" width="11.7109375" customWidth="1"/>
    <col min="12532" max="12532" width="13.42578125" customWidth="1"/>
    <col min="12533" max="12535" width="11.7109375" customWidth="1"/>
    <col min="12765" max="12765" width="3.7109375" customWidth="1"/>
    <col min="12766" max="12766" width="6.7109375" customWidth="1"/>
    <col min="12767" max="12767" width="7" customWidth="1"/>
    <col min="12768" max="12768" width="13.85546875" customWidth="1"/>
    <col min="12769" max="12769" width="10" customWidth="1"/>
    <col min="12770" max="12770" width="14.28515625" customWidth="1"/>
    <col min="12771" max="12771" width="6.7109375" customWidth="1"/>
    <col min="12773" max="12773" width="7.7109375" customWidth="1"/>
    <col min="12774" max="12774" width="10.5703125" customWidth="1"/>
    <col min="12775" max="12775" width="10.28515625" customWidth="1"/>
    <col min="12776" max="12784" width="0" hidden="1" customWidth="1"/>
    <col min="12785" max="12785" width="13.28515625" customWidth="1"/>
    <col min="12786" max="12786" width="11.28515625" customWidth="1"/>
    <col min="12787" max="12787" width="11.7109375" customWidth="1"/>
    <col min="12788" max="12788" width="13.42578125" customWidth="1"/>
    <col min="12789" max="12791" width="11.7109375" customWidth="1"/>
    <col min="13021" max="13021" width="3.7109375" customWidth="1"/>
    <col min="13022" max="13022" width="6.7109375" customWidth="1"/>
    <col min="13023" max="13023" width="7" customWidth="1"/>
    <col min="13024" max="13024" width="13.85546875" customWidth="1"/>
    <col min="13025" max="13025" width="10" customWidth="1"/>
    <col min="13026" max="13026" width="14.28515625" customWidth="1"/>
    <col min="13027" max="13027" width="6.7109375" customWidth="1"/>
    <col min="13029" max="13029" width="7.7109375" customWidth="1"/>
    <col min="13030" max="13030" width="10.5703125" customWidth="1"/>
    <col min="13031" max="13031" width="10.28515625" customWidth="1"/>
    <col min="13032" max="13040" width="0" hidden="1" customWidth="1"/>
    <col min="13041" max="13041" width="13.28515625" customWidth="1"/>
    <col min="13042" max="13042" width="11.28515625" customWidth="1"/>
    <col min="13043" max="13043" width="11.7109375" customWidth="1"/>
    <col min="13044" max="13044" width="13.42578125" customWidth="1"/>
    <col min="13045" max="13047" width="11.7109375" customWidth="1"/>
    <col min="13277" max="13277" width="3.7109375" customWidth="1"/>
    <col min="13278" max="13278" width="6.7109375" customWidth="1"/>
    <col min="13279" max="13279" width="7" customWidth="1"/>
    <col min="13280" max="13280" width="13.85546875" customWidth="1"/>
    <col min="13281" max="13281" width="10" customWidth="1"/>
    <col min="13282" max="13282" width="14.28515625" customWidth="1"/>
    <col min="13283" max="13283" width="6.7109375" customWidth="1"/>
    <col min="13285" max="13285" width="7.7109375" customWidth="1"/>
    <col min="13286" max="13286" width="10.5703125" customWidth="1"/>
    <col min="13287" max="13287" width="10.28515625" customWidth="1"/>
    <col min="13288" max="13296" width="0" hidden="1" customWidth="1"/>
    <col min="13297" max="13297" width="13.28515625" customWidth="1"/>
    <col min="13298" max="13298" width="11.28515625" customWidth="1"/>
    <col min="13299" max="13299" width="11.7109375" customWidth="1"/>
    <col min="13300" max="13300" width="13.42578125" customWidth="1"/>
    <col min="13301" max="13303" width="11.7109375" customWidth="1"/>
    <col min="13533" max="13533" width="3.7109375" customWidth="1"/>
    <col min="13534" max="13534" width="6.7109375" customWidth="1"/>
    <col min="13535" max="13535" width="7" customWidth="1"/>
    <col min="13536" max="13536" width="13.85546875" customWidth="1"/>
    <col min="13537" max="13537" width="10" customWidth="1"/>
    <col min="13538" max="13538" width="14.28515625" customWidth="1"/>
    <col min="13539" max="13539" width="6.7109375" customWidth="1"/>
    <col min="13541" max="13541" width="7.7109375" customWidth="1"/>
    <col min="13542" max="13542" width="10.5703125" customWidth="1"/>
    <col min="13543" max="13543" width="10.28515625" customWidth="1"/>
    <col min="13544" max="13552" width="0" hidden="1" customWidth="1"/>
    <col min="13553" max="13553" width="13.28515625" customWidth="1"/>
    <col min="13554" max="13554" width="11.28515625" customWidth="1"/>
    <col min="13555" max="13555" width="11.7109375" customWidth="1"/>
    <col min="13556" max="13556" width="13.42578125" customWidth="1"/>
    <col min="13557" max="13559" width="11.7109375" customWidth="1"/>
    <col min="13789" max="13789" width="3.7109375" customWidth="1"/>
    <col min="13790" max="13790" width="6.7109375" customWidth="1"/>
    <col min="13791" max="13791" width="7" customWidth="1"/>
    <col min="13792" max="13792" width="13.85546875" customWidth="1"/>
    <col min="13793" max="13793" width="10" customWidth="1"/>
    <col min="13794" max="13794" width="14.28515625" customWidth="1"/>
    <col min="13795" max="13795" width="6.7109375" customWidth="1"/>
    <col min="13797" max="13797" width="7.7109375" customWidth="1"/>
    <col min="13798" max="13798" width="10.5703125" customWidth="1"/>
    <col min="13799" max="13799" width="10.28515625" customWidth="1"/>
    <col min="13800" max="13808" width="0" hidden="1" customWidth="1"/>
    <col min="13809" max="13809" width="13.28515625" customWidth="1"/>
    <col min="13810" max="13810" width="11.28515625" customWidth="1"/>
    <col min="13811" max="13811" width="11.7109375" customWidth="1"/>
    <col min="13812" max="13812" width="13.42578125" customWidth="1"/>
    <col min="13813" max="13815" width="11.7109375" customWidth="1"/>
    <col min="14045" max="14045" width="3.7109375" customWidth="1"/>
    <col min="14046" max="14046" width="6.7109375" customWidth="1"/>
    <col min="14047" max="14047" width="7" customWidth="1"/>
    <col min="14048" max="14048" width="13.85546875" customWidth="1"/>
    <col min="14049" max="14049" width="10" customWidth="1"/>
    <col min="14050" max="14050" width="14.28515625" customWidth="1"/>
    <col min="14051" max="14051" width="6.7109375" customWidth="1"/>
    <col min="14053" max="14053" width="7.7109375" customWidth="1"/>
    <col min="14054" max="14054" width="10.5703125" customWidth="1"/>
    <col min="14055" max="14055" width="10.28515625" customWidth="1"/>
    <col min="14056" max="14064" width="0" hidden="1" customWidth="1"/>
    <col min="14065" max="14065" width="13.28515625" customWidth="1"/>
    <col min="14066" max="14066" width="11.28515625" customWidth="1"/>
    <col min="14067" max="14067" width="11.7109375" customWidth="1"/>
    <col min="14068" max="14068" width="13.42578125" customWidth="1"/>
    <col min="14069" max="14071" width="11.7109375" customWidth="1"/>
    <col min="14301" max="14301" width="3.7109375" customWidth="1"/>
    <col min="14302" max="14302" width="6.7109375" customWidth="1"/>
    <col min="14303" max="14303" width="7" customWidth="1"/>
    <col min="14304" max="14304" width="13.85546875" customWidth="1"/>
    <col min="14305" max="14305" width="10" customWidth="1"/>
    <col min="14306" max="14306" width="14.28515625" customWidth="1"/>
    <col min="14307" max="14307" width="6.7109375" customWidth="1"/>
    <col min="14309" max="14309" width="7.7109375" customWidth="1"/>
    <col min="14310" max="14310" width="10.5703125" customWidth="1"/>
    <col min="14311" max="14311" width="10.28515625" customWidth="1"/>
    <col min="14312" max="14320" width="0" hidden="1" customWidth="1"/>
    <col min="14321" max="14321" width="13.28515625" customWidth="1"/>
    <col min="14322" max="14322" width="11.28515625" customWidth="1"/>
    <col min="14323" max="14323" width="11.7109375" customWidth="1"/>
    <col min="14324" max="14324" width="13.42578125" customWidth="1"/>
    <col min="14325" max="14327" width="11.7109375" customWidth="1"/>
    <col min="14557" max="14557" width="3.7109375" customWidth="1"/>
    <col min="14558" max="14558" width="6.7109375" customWidth="1"/>
    <col min="14559" max="14559" width="7" customWidth="1"/>
    <col min="14560" max="14560" width="13.85546875" customWidth="1"/>
    <col min="14561" max="14561" width="10" customWidth="1"/>
    <col min="14562" max="14562" width="14.28515625" customWidth="1"/>
    <col min="14563" max="14563" width="6.7109375" customWidth="1"/>
    <col min="14565" max="14565" width="7.7109375" customWidth="1"/>
    <col min="14566" max="14566" width="10.5703125" customWidth="1"/>
    <col min="14567" max="14567" width="10.28515625" customWidth="1"/>
    <col min="14568" max="14576" width="0" hidden="1" customWidth="1"/>
    <col min="14577" max="14577" width="13.28515625" customWidth="1"/>
    <col min="14578" max="14578" width="11.28515625" customWidth="1"/>
    <col min="14579" max="14579" width="11.7109375" customWidth="1"/>
    <col min="14580" max="14580" width="13.42578125" customWidth="1"/>
    <col min="14581" max="14583" width="11.7109375" customWidth="1"/>
    <col min="14813" max="14813" width="3.7109375" customWidth="1"/>
    <col min="14814" max="14814" width="6.7109375" customWidth="1"/>
    <col min="14815" max="14815" width="7" customWidth="1"/>
    <col min="14816" max="14816" width="13.85546875" customWidth="1"/>
    <col min="14817" max="14817" width="10" customWidth="1"/>
    <col min="14818" max="14818" width="14.28515625" customWidth="1"/>
    <col min="14819" max="14819" width="6.7109375" customWidth="1"/>
    <col min="14821" max="14821" width="7.7109375" customWidth="1"/>
    <col min="14822" max="14822" width="10.5703125" customWidth="1"/>
    <col min="14823" max="14823" width="10.28515625" customWidth="1"/>
    <col min="14824" max="14832" width="0" hidden="1" customWidth="1"/>
    <col min="14833" max="14833" width="13.28515625" customWidth="1"/>
    <col min="14834" max="14834" width="11.28515625" customWidth="1"/>
    <col min="14835" max="14835" width="11.7109375" customWidth="1"/>
    <col min="14836" max="14836" width="13.42578125" customWidth="1"/>
    <col min="14837" max="14839" width="11.7109375" customWidth="1"/>
    <col min="15069" max="15069" width="3.7109375" customWidth="1"/>
    <col min="15070" max="15070" width="6.7109375" customWidth="1"/>
    <col min="15071" max="15071" width="7" customWidth="1"/>
    <col min="15072" max="15072" width="13.85546875" customWidth="1"/>
    <col min="15073" max="15073" width="10" customWidth="1"/>
    <col min="15074" max="15074" width="14.28515625" customWidth="1"/>
    <col min="15075" max="15075" width="6.7109375" customWidth="1"/>
    <col min="15077" max="15077" width="7.7109375" customWidth="1"/>
    <col min="15078" max="15078" width="10.5703125" customWidth="1"/>
    <col min="15079" max="15079" width="10.28515625" customWidth="1"/>
    <col min="15080" max="15088" width="0" hidden="1" customWidth="1"/>
    <col min="15089" max="15089" width="13.28515625" customWidth="1"/>
    <col min="15090" max="15090" width="11.28515625" customWidth="1"/>
    <col min="15091" max="15091" width="11.7109375" customWidth="1"/>
    <col min="15092" max="15092" width="13.42578125" customWidth="1"/>
    <col min="15093" max="15095" width="11.7109375" customWidth="1"/>
    <col min="15325" max="15325" width="3.7109375" customWidth="1"/>
    <col min="15326" max="15326" width="6.7109375" customWidth="1"/>
    <col min="15327" max="15327" width="7" customWidth="1"/>
    <col min="15328" max="15328" width="13.85546875" customWidth="1"/>
    <col min="15329" max="15329" width="10" customWidth="1"/>
    <col min="15330" max="15330" width="14.28515625" customWidth="1"/>
    <col min="15331" max="15331" width="6.7109375" customWidth="1"/>
    <col min="15333" max="15333" width="7.7109375" customWidth="1"/>
    <col min="15334" max="15334" width="10.5703125" customWidth="1"/>
    <col min="15335" max="15335" width="10.28515625" customWidth="1"/>
    <col min="15336" max="15344" width="0" hidden="1" customWidth="1"/>
    <col min="15345" max="15345" width="13.28515625" customWidth="1"/>
    <col min="15346" max="15346" width="11.28515625" customWidth="1"/>
    <col min="15347" max="15347" width="11.7109375" customWidth="1"/>
    <col min="15348" max="15348" width="13.42578125" customWidth="1"/>
    <col min="15349" max="15351" width="11.7109375" customWidth="1"/>
    <col min="15581" max="15581" width="3.7109375" customWidth="1"/>
    <col min="15582" max="15582" width="6.7109375" customWidth="1"/>
    <col min="15583" max="15583" width="7" customWidth="1"/>
    <col min="15584" max="15584" width="13.85546875" customWidth="1"/>
    <col min="15585" max="15585" width="10" customWidth="1"/>
    <col min="15586" max="15586" width="14.28515625" customWidth="1"/>
    <col min="15587" max="15587" width="6.7109375" customWidth="1"/>
    <col min="15589" max="15589" width="7.7109375" customWidth="1"/>
    <col min="15590" max="15590" width="10.5703125" customWidth="1"/>
    <col min="15591" max="15591" width="10.28515625" customWidth="1"/>
    <col min="15592" max="15600" width="0" hidden="1" customWidth="1"/>
    <col min="15601" max="15601" width="13.28515625" customWidth="1"/>
    <col min="15602" max="15602" width="11.28515625" customWidth="1"/>
    <col min="15603" max="15603" width="11.7109375" customWidth="1"/>
    <col min="15604" max="15604" width="13.42578125" customWidth="1"/>
    <col min="15605" max="15607" width="11.7109375" customWidth="1"/>
    <col min="15837" max="15837" width="3.7109375" customWidth="1"/>
    <col min="15838" max="15838" width="6.7109375" customWidth="1"/>
    <col min="15839" max="15839" width="7" customWidth="1"/>
    <col min="15840" max="15840" width="13.85546875" customWidth="1"/>
    <col min="15841" max="15841" width="10" customWidth="1"/>
    <col min="15842" max="15842" width="14.28515625" customWidth="1"/>
    <col min="15843" max="15843" width="6.7109375" customWidth="1"/>
    <col min="15845" max="15845" width="7.7109375" customWidth="1"/>
    <col min="15846" max="15846" width="10.5703125" customWidth="1"/>
    <col min="15847" max="15847" width="10.28515625" customWidth="1"/>
    <col min="15848" max="15856" width="0" hidden="1" customWidth="1"/>
    <col min="15857" max="15857" width="13.28515625" customWidth="1"/>
    <col min="15858" max="15858" width="11.28515625" customWidth="1"/>
    <col min="15859" max="15859" width="11.7109375" customWidth="1"/>
    <col min="15860" max="15860" width="13.42578125" customWidth="1"/>
    <col min="15861" max="15863" width="11.7109375" customWidth="1"/>
    <col min="16093" max="16093" width="3.7109375" customWidth="1"/>
    <col min="16094" max="16094" width="6.7109375" customWidth="1"/>
    <col min="16095" max="16095" width="7" customWidth="1"/>
    <col min="16096" max="16096" width="13.85546875" customWidth="1"/>
    <col min="16097" max="16097" width="10" customWidth="1"/>
    <col min="16098" max="16098" width="14.28515625" customWidth="1"/>
    <col min="16099" max="16099" width="6.7109375" customWidth="1"/>
    <col min="16101" max="16101" width="7.7109375" customWidth="1"/>
    <col min="16102" max="16102" width="10.5703125" customWidth="1"/>
    <col min="16103" max="16103" width="10.28515625" customWidth="1"/>
    <col min="16104" max="16112" width="0" hidden="1" customWidth="1"/>
    <col min="16113" max="16113" width="13.28515625" customWidth="1"/>
    <col min="16114" max="16114" width="11.28515625" customWidth="1"/>
    <col min="16115" max="16115" width="11.7109375" customWidth="1"/>
    <col min="16116" max="16116" width="13.42578125" customWidth="1"/>
    <col min="16117" max="16119" width="11.7109375" customWidth="1"/>
  </cols>
  <sheetData>
    <row r="1" spans="1:34" x14ac:dyDescent="0.25">
      <c r="A1" s="26" t="s">
        <v>39</v>
      </c>
    </row>
    <row r="2" spans="1:34" x14ac:dyDescent="0.25">
      <c r="A2" s="26" t="s">
        <v>40</v>
      </c>
    </row>
    <row r="3" spans="1:34" x14ac:dyDescent="0.25">
      <c r="A3" s="7" t="s">
        <v>41</v>
      </c>
    </row>
    <row r="5" spans="1:34" s="33" customFormat="1" x14ac:dyDescent="0.25">
      <c r="A5" s="31" t="s">
        <v>42</v>
      </c>
      <c r="B5" s="32"/>
      <c r="C5" s="15"/>
      <c r="D5" s="32"/>
      <c r="E5" s="32"/>
      <c r="F5" s="52"/>
      <c r="G5" s="15"/>
      <c r="H5" s="15"/>
      <c r="I5" s="15"/>
      <c r="J5" s="15"/>
      <c r="K5" s="15"/>
    </row>
    <row r="6" spans="1:34" s="35" customFormat="1" x14ac:dyDescent="0.25">
      <c r="A6" s="34" t="s">
        <v>43</v>
      </c>
      <c r="B6" s="34" t="s">
        <v>2</v>
      </c>
      <c r="C6" s="34" t="s">
        <v>44</v>
      </c>
      <c r="D6" s="34" t="s">
        <v>45</v>
      </c>
      <c r="E6" s="34" t="s">
        <v>46</v>
      </c>
      <c r="F6" s="53" t="s">
        <v>36</v>
      </c>
      <c r="G6" s="34" t="s">
        <v>47</v>
      </c>
      <c r="H6" s="34">
        <v>43556</v>
      </c>
      <c r="I6" s="34">
        <v>43556</v>
      </c>
      <c r="J6" s="34">
        <v>43739</v>
      </c>
      <c r="K6" s="34">
        <v>43739</v>
      </c>
      <c r="L6" s="34">
        <v>43922</v>
      </c>
      <c r="M6" s="34">
        <v>43922</v>
      </c>
      <c r="N6" s="34">
        <v>44105</v>
      </c>
      <c r="O6" s="34">
        <v>44105</v>
      </c>
      <c r="P6" s="34">
        <v>44287</v>
      </c>
      <c r="Q6" s="34">
        <v>44287</v>
      </c>
      <c r="R6" s="34">
        <v>44470</v>
      </c>
      <c r="S6" s="34">
        <v>44470</v>
      </c>
      <c r="T6" s="34">
        <v>44652</v>
      </c>
      <c r="U6" s="34">
        <v>44652</v>
      </c>
      <c r="V6" s="34">
        <v>44835</v>
      </c>
      <c r="W6" s="34">
        <v>44835</v>
      </c>
      <c r="X6" s="34">
        <v>45017</v>
      </c>
      <c r="Y6" s="34">
        <v>45017</v>
      </c>
      <c r="Z6" s="34">
        <v>45200</v>
      </c>
      <c r="AA6" s="34">
        <v>45200</v>
      </c>
      <c r="AB6" s="34">
        <v>45383</v>
      </c>
      <c r="AC6" s="34">
        <v>45383</v>
      </c>
      <c r="AD6" s="34">
        <v>45566</v>
      </c>
      <c r="AE6" s="34">
        <v>45566</v>
      </c>
      <c r="AF6" s="34">
        <v>45748</v>
      </c>
      <c r="AG6" s="34">
        <v>45748</v>
      </c>
      <c r="AH6" s="83"/>
    </row>
    <row r="7" spans="1:34" x14ac:dyDescent="0.25">
      <c r="A7" s="36"/>
      <c r="B7" s="37"/>
      <c r="C7" s="38"/>
      <c r="D7" s="39"/>
      <c r="E7" s="40"/>
      <c r="F7" s="54" t="s">
        <v>124</v>
      </c>
      <c r="G7" s="38" t="s">
        <v>48</v>
      </c>
      <c r="H7" s="38" t="s">
        <v>35</v>
      </c>
      <c r="I7" s="38" t="s">
        <v>36</v>
      </c>
      <c r="J7" s="38" t="s">
        <v>35</v>
      </c>
      <c r="K7" s="38" t="s">
        <v>36</v>
      </c>
      <c r="L7" s="38" t="s">
        <v>35</v>
      </c>
      <c r="M7" s="38" t="s">
        <v>36</v>
      </c>
      <c r="N7" s="38" t="s">
        <v>35</v>
      </c>
      <c r="O7" s="38" t="s">
        <v>36</v>
      </c>
      <c r="P7" s="38" t="s">
        <v>35</v>
      </c>
      <c r="Q7" s="38" t="s">
        <v>36</v>
      </c>
      <c r="R7" s="38" t="s">
        <v>35</v>
      </c>
      <c r="S7" s="38" t="s">
        <v>36</v>
      </c>
      <c r="T7" s="38" t="s">
        <v>35</v>
      </c>
      <c r="U7" s="38" t="s">
        <v>36</v>
      </c>
      <c r="V7" s="38" t="s">
        <v>35</v>
      </c>
      <c r="W7" s="38" t="s">
        <v>36</v>
      </c>
      <c r="X7" s="38" t="s">
        <v>35</v>
      </c>
      <c r="Y7" s="38" t="s">
        <v>36</v>
      </c>
      <c r="Z7" s="38" t="s">
        <v>35</v>
      </c>
      <c r="AA7" s="38" t="s">
        <v>36</v>
      </c>
      <c r="AB7" s="38" t="s">
        <v>35</v>
      </c>
      <c r="AC7" s="38" t="s">
        <v>36</v>
      </c>
      <c r="AD7" s="38" t="s">
        <v>35</v>
      </c>
      <c r="AE7" s="38" t="s">
        <v>36</v>
      </c>
      <c r="AF7" s="38" t="s">
        <v>35</v>
      </c>
      <c r="AG7" s="38" t="s">
        <v>36</v>
      </c>
    </row>
    <row r="8" spans="1:34" x14ac:dyDescent="0.25">
      <c r="A8" s="19" t="s">
        <v>5</v>
      </c>
      <c r="B8" s="8" t="s">
        <v>49</v>
      </c>
      <c r="C8" s="15">
        <v>3066515</v>
      </c>
      <c r="D8" s="30">
        <v>6</v>
      </c>
      <c r="E8" s="21">
        <v>43556</v>
      </c>
      <c r="F8" s="52">
        <v>0.03</v>
      </c>
      <c r="G8" s="15">
        <v>0</v>
      </c>
      <c r="H8" s="15">
        <v>235140</v>
      </c>
      <c r="I8" s="15">
        <v>45998</v>
      </c>
      <c r="J8" s="15">
        <v>238667</v>
      </c>
      <c r="K8" s="15">
        <v>42471</v>
      </c>
      <c r="L8" s="15">
        <v>242247</v>
      </c>
      <c r="M8" s="15">
        <v>38891</v>
      </c>
      <c r="N8" s="15">
        <v>245881</v>
      </c>
      <c r="O8" s="15">
        <v>35257</v>
      </c>
      <c r="P8" s="15">
        <v>249569</v>
      </c>
      <c r="Q8" s="15">
        <v>31569</v>
      </c>
      <c r="R8" s="15">
        <v>253313</v>
      </c>
      <c r="S8" s="15">
        <v>27825</v>
      </c>
      <c r="T8" s="15">
        <v>257113</v>
      </c>
      <c r="U8" s="15">
        <v>24025</v>
      </c>
      <c r="V8" s="15">
        <v>260969</v>
      </c>
      <c r="W8" s="15">
        <v>20169</v>
      </c>
      <c r="X8" s="15">
        <v>264884</v>
      </c>
      <c r="Y8" s="15">
        <v>16254</v>
      </c>
      <c r="Z8" s="15">
        <v>268857</v>
      </c>
      <c r="AA8" s="15">
        <v>12281</v>
      </c>
      <c r="AB8" s="15">
        <v>272890</v>
      </c>
      <c r="AC8" s="15">
        <v>8248</v>
      </c>
      <c r="AD8" s="15">
        <f>276983+2</f>
        <v>276985</v>
      </c>
      <c r="AE8" s="15">
        <f>4155-2</f>
        <v>4153</v>
      </c>
      <c r="AF8" s="15"/>
      <c r="AG8" s="15"/>
    </row>
    <row r="9" spans="1:34" x14ac:dyDescent="0.25">
      <c r="A9" s="19" t="s">
        <v>5</v>
      </c>
      <c r="B9" s="8" t="s">
        <v>50</v>
      </c>
      <c r="C9" s="15">
        <v>33788.79</v>
      </c>
      <c r="D9" s="30">
        <v>6</v>
      </c>
      <c r="E9" s="21">
        <v>43556</v>
      </c>
      <c r="F9" s="52">
        <v>0.03</v>
      </c>
      <c r="G9" s="15">
        <v>0</v>
      </c>
      <c r="H9" s="15">
        <v>2591</v>
      </c>
      <c r="I9" s="15">
        <v>507</v>
      </c>
      <c r="J9" s="15">
        <v>2630</v>
      </c>
      <c r="K9" s="15">
        <v>468</v>
      </c>
      <c r="L9" s="15">
        <v>2669</v>
      </c>
      <c r="M9" s="15">
        <v>429</v>
      </c>
      <c r="N9" s="15">
        <v>2709</v>
      </c>
      <c r="O9" s="15">
        <v>389</v>
      </c>
      <c r="P9" s="15">
        <v>2750</v>
      </c>
      <c r="Q9" s="15">
        <v>348</v>
      </c>
      <c r="R9" s="15">
        <v>2791</v>
      </c>
      <c r="S9" s="15">
        <v>307</v>
      </c>
      <c r="T9" s="15">
        <v>2833</v>
      </c>
      <c r="U9" s="15">
        <v>265</v>
      </c>
      <c r="V9" s="15">
        <v>2876</v>
      </c>
      <c r="W9" s="15">
        <v>222</v>
      </c>
      <c r="X9" s="15">
        <v>2919</v>
      </c>
      <c r="Y9" s="15">
        <v>179</v>
      </c>
      <c r="Z9" s="15">
        <v>2962</v>
      </c>
      <c r="AA9" s="15">
        <f>135+1</f>
        <v>136</v>
      </c>
      <c r="AB9" s="15">
        <v>3007</v>
      </c>
      <c r="AC9" s="15">
        <v>91</v>
      </c>
      <c r="AD9" s="15">
        <v>3052</v>
      </c>
      <c r="AE9" s="15">
        <v>46</v>
      </c>
      <c r="AF9" s="15"/>
      <c r="AG9" s="15"/>
    </row>
    <row r="10" spans="1:34" x14ac:dyDescent="0.25">
      <c r="A10" s="19" t="s">
        <v>5</v>
      </c>
      <c r="B10" s="41" t="s">
        <v>51</v>
      </c>
      <c r="C10" s="15">
        <v>7979.88</v>
      </c>
      <c r="D10" s="30">
        <v>6</v>
      </c>
      <c r="E10" s="21">
        <v>43556</v>
      </c>
      <c r="F10" s="52">
        <v>0.03</v>
      </c>
      <c r="G10" s="15">
        <v>0</v>
      </c>
      <c r="H10" s="15">
        <v>612</v>
      </c>
      <c r="I10" s="15">
        <v>120</v>
      </c>
      <c r="J10" s="15">
        <v>621</v>
      </c>
      <c r="K10" s="15">
        <v>111</v>
      </c>
      <c r="L10" s="15">
        <v>630</v>
      </c>
      <c r="M10" s="15">
        <v>102</v>
      </c>
      <c r="N10" s="15">
        <v>640</v>
      </c>
      <c r="O10" s="15">
        <v>92</v>
      </c>
      <c r="P10" s="15">
        <v>649</v>
      </c>
      <c r="Q10" s="15">
        <v>83</v>
      </c>
      <c r="R10" s="15">
        <v>659</v>
      </c>
      <c r="S10" s="15">
        <v>73</v>
      </c>
      <c r="T10" s="15">
        <v>669</v>
      </c>
      <c r="U10" s="15">
        <v>63</v>
      </c>
      <c r="V10" s="15">
        <v>679</v>
      </c>
      <c r="W10" s="15">
        <v>53</v>
      </c>
      <c r="X10" s="15">
        <v>689</v>
      </c>
      <c r="Y10" s="15">
        <v>43</v>
      </c>
      <c r="Z10" s="15">
        <v>700</v>
      </c>
      <c r="AA10" s="15">
        <v>32</v>
      </c>
      <c r="AB10" s="15">
        <v>710</v>
      </c>
      <c r="AC10" s="15">
        <f>21+1</f>
        <v>22</v>
      </c>
      <c r="AD10" s="15">
        <f>721+1</f>
        <v>722</v>
      </c>
      <c r="AE10" s="15">
        <f>11-1</f>
        <v>10</v>
      </c>
      <c r="AF10" s="15"/>
      <c r="AG10" s="15"/>
    </row>
    <row r="12" spans="1:34" ht="15.75" thickBot="1" x14ac:dyDescent="0.3">
      <c r="A12" s="17" t="s">
        <v>52</v>
      </c>
      <c r="B12" s="42"/>
      <c r="C12" s="18">
        <f>SUM(C8:C11)</f>
        <v>3108283.67</v>
      </c>
      <c r="D12" s="43"/>
      <c r="E12" s="44"/>
      <c r="F12" s="55"/>
      <c r="G12" s="18">
        <f>SUM(G8:G11)</f>
        <v>0</v>
      </c>
      <c r="H12" s="18">
        <f>SUM(H8:H11)</f>
        <v>238343</v>
      </c>
      <c r="I12" s="18">
        <f>SUM(I8:I11)</f>
        <v>46625</v>
      </c>
      <c r="J12" s="18">
        <f>SUM(J8:J11)</f>
        <v>241918</v>
      </c>
      <c r="K12" s="18">
        <f>SUM(K8:K11)</f>
        <v>43050</v>
      </c>
      <c r="L12" s="18">
        <f t="shared" ref="L12:AE12" si="0">SUM(L8:L11)</f>
        <v>245546</v>
      </c>
      <c r="M12" s="18">
        <f t="shared" si="0"/>
        <v>39422</v>
      </c>
      <c r="N12" s="18">
        <f t="shared" si="0"/>
        <v>249230</v>
      </c>
      <c r="O12" s="18">
        <f t="shared" si="0"/>
        <v>35738</v>
      </c>
      <c r="P12" s="18">
        <f t="shared" si="0"/>
        <v>252968</v>
      </c>
      <c r="Q12" s="18">
        <f t="shared" si="0"/>
        <v>32000</v>
      </c>
      <c r="R12" s="18">
        <f t="shared" si="0"/>
        <v>256763</v>
      </c>
      <c r="S12" s="18">
        <f t="shared" si="0"/>
        <v>28205</v>
      </c>
      <c r="T12" s="18">
        <f t="shared" si="0"/>
        <v>260615</v>
      </c>
      <c r="U12" s="18">
        <f t="shared" si="0"/>
        <v>24353</v>
      </c>
      <c r="V12" s="18">
        <f t="shared" si="0"/>
        <v>264524</v>
      </c>
      <c r="W12" s="18">
        <f t="shared" si="0"/>
        <v>20444</v>
      </c>
      <c r="X12" s="18">
        <f t="shared" si="0"/>
        <v>268492</v>
      </c>
      <c r="Y12" s="18">
        <f t="shared" si="0"/>
        <v>16476</v>
      </c>
      <c r="Z12" s="18">
        <f t="shared" si="0"/>
        <v>272519</v>
      </c>
      <c r="AA12" s="18">
        <f t="shared" si="0"/>
        <v>12449</v>
      </c>
      <c r="AB12" s="18">
        <f t="shared" si="0"/>
        <v>276607</v>
      </c>
      <c r="AC12" s="18">
        <f t="shared" si="0"/>
        <v>8361</v>
      </c>
      <c r="AD12" s="18">
        <f t="shared" si="0"/>
        <v>280759</v>
      </c>
      <c r="AE12" s="18">
        <f t="shared" si="0"/>
        <v>4209</v>
      </c>
      <c r="AF12" s="15"/>
      <c r="AG12" s="15"/>
    </row>
    <row r="13" spans="1:34" ht="15.75" thickTop="1" x14ac:dyDescent="0.25"/>
    <row r="14" spans="1:34" x14ac:dyDescent="0.25">
      <c r="A14" s="45" t="s">
        <v>5</v>
      </c>
      <c r="B14" s="8" t="s">
        <v>53</v>
      </c>
      <c r="C14" s="15">
        <v>24998</v>
      </c>
      <c r="D14" s="30">
        <v>5</v>
      </c>
      <c r="E14" s="16">
        <v>43739</v>
      </c>
      <c r="F14" s="52">
        <v>0.03</v>
      </c>
      <c r="G14" s="15">
        <v>0</v>
      </c>
      <c r="J14" s="15">
        <v>2336</v>
      </c>
      <c r="K14" s="15">
        <v>375</v>
      </c>
      <c r="L14" s="15">
        <v>2371</v>
      </c>
      <c r="M14" s="15">
        <v>340</v>
      </c>
      <c r="N14" s="15">
        <v>2406</v>
      </c>
      <c r="O14" s="15">
        <v>305</v>
      </c>
      <c r="P14" s="15">
        <v>2442</v>
      </c>
      <c r="Q14" s="15">
        <v>269</v>
      </c>
      <c r="R14" s="15">
        <v>2479</v>
      </c>
      <c r="S14" s="15">
        <v>232</v>
      </c>
      <c r="T14" s="15">
        <v>2516</v>
      </c>
      <c r="U14" s="15">
        <v>195</v>
      </c>
      <c r="V14" s="15">
        <v>2554</v>
      </c>
      <c r="W14" s="15">
        <v>157</v>
      </c>
      <c r="X14" s="15">
        <v>2592</v>
      </c>
      <c r="Y14" s="15">
        <v>119</v>
      </c>
      <c r="Z14" s="15">
        <v>2631</v>
      </c>
      <c r="AA14" s="15">
        <v>80</v>
      </c>
      <c r="AB14" s="15">
        <v>2671</v>
      </c>
      <c r="AC14" s="15">
        <v>40</v>
      </c>
      <c r="AD14" s="15"/>
      <c r="AE14" s="15"/>
      <c r="AF14" s="15"/>
      <c r="AG14" s="15"/>
    </row>
    <row r="15" spans="1:34" x14ac:dyDescent="0.25">
      <c r="A15" s="45" t="s">
        <v>5</v>
      </c>
      <c r="B15" s="8" t="s">
        <v>54</v>
      </c>
      <c r="C15" s="15">
        <v>67304.5</v>
      </c>
      <c r="D15" s="30">
        <v>5</v>
      </c>
      <c r="E15" s="16">
        <v>44013</v>
      </c>
      <c r="F15" s="52">
        <v>0.03</v>
      </c>
      <c r="G15" s="15">
        <v>505</v>
      </c>
      <c r="L15" s="15">
        <v>0</v>
      </c>
      <c r="M15" s="15">
        <v>0</v>
      </c>
      <c r="N15" s="15">
        <v>6289</v>
      </c>
      <c r="O15" s="15">
        <v>1009</v>
      </c>
      <c r="P15" s="15">
        <v>6383</v>
      </c>
      <c r="Q15" s="15">
        <v>915</v>
      </c>
      <c r="R15" s="15">
        <v>6479</v>
      </c>
      <c r="S15" s="15">
        <v>819</v>
      </c>
      <c r="T15" s="15">
        <v>6576</v>
      </c>
      <c r="U15" s="15">
        <v>722</v>
      </c>
      <c r="V15" s="15">
        <v>6674</v>
      </c>
      <c r="W15" s="15">
        <v>624</v>
      </c>
      <c r="X15" s="15">
        <v>6775</v>
      </c>
      <c r="Y15" s="15">
        <v>523</v>
      </c>
      <c r="Z15" s="15">
        <v>6876</v>
      </c>
      <c r="AA15" s="15">
        <v>422</v>
      </c>
      <c r="AB15" s="15">
        <v>6979</v>
      </c>
      <c r="AC15" s="15">
        <v>319</v>
      </c>
      <c r="AD15" s="15">
        <v>7084</v>
      </c>
      <c r="AE15" s="15">
        <v>214</v>
      </c>
      <c r="AF15" s="15">
        <v>7190</v>
      </c>
      <c r="AG15" s="15">
        <v>108</v>
      </c>
    </row>
    <row r="16" spans="1:34" x14ac:dyDescent="0.25"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</row>
    <row r="17" spans="1:33" ht="15.75" thickBot="1" x14ac:dyDescent="0.3">
      <c r="A17" s="17" t="s">
        <v>55</v>
      </c>
      <c r="B17" s="42"/>
      <c r="C17" s="18">
        <f>SUM(C14:C16)</f>
        <v>92302.5</v>
      </c>
      <c r="D17" s="43"/>
      <c r="E17" s="44"/>
      <c r="F17" s="55"/>
      <c r="G17" s="18">
        <f t="shared" ref="G17:AG17" si="1">SUM(G14:G16)</f>
        <v>505</v>
      </c>
      <c r="H17" s="18">
        <f t="shared" si="1"/>
        <v>0</v>
      </c>
      <c r="I17" s="18">
        <f t="shared" si="1"/>
        <v>0</v>
      </c>
      <c r="J17" s="18">
        <f t="shared" si="1"/>
        <v>2336</v>
      </c>
      <c r="K17" s="18">
        <f t="shared" si="1"/>
        <v>375</v>
      </c>
      <c r="L17" s="18">
        <f t="shared" si="1"/>
        <v>2371</v>
      </c>
      <c r="M17" s="18">
        <f t="shared" si="1"/>
        <v>340</v>
      </c>
      <c r="N17" s="18">
        <f t="shared" si="1"/>
        <v>8695</v>
      </c>
      <c r="O17" s="18">
        <f t="shared" si="1"/>
        <v>1314</v>
      </c>
      <c r="P17" s="18">
        <f t="shared" si="1"/>
        <v>8825</v>
      </c>
      <c r="Q17" s="18">
        <f t="shared" si="1"/>
        <v>1184</v>
      </c>
      <c r="R17" s="18">
        <f t="shared" si="1"/>
        <v>8958</v>
      </c>
      <c r="S17" s="18">
        <f t="shared" si="1"/>
        <v>1051</v>
      </c>
      <c r="T17" s="18">
        <f t="shared" si="1"/>
        <v>9092</v>
      </c>
      <c r="U17" s="18">
        <f t="shared" si="1"/>
        <v>917</v>
      </c>
      <c r="V17" s="18">
        <f t="shared" si="1"/>
        <v>9228</v>
      </c>
      <c r="W17" s="18">
        <f t="shared" si="1"/>
        <v>781</v>
      </c>
      <c r="X17" s="18">
        <f t="shared" si="1"/>
        <v>9367</v>
      </c>
      <c r="Y17" s="18">
        <f t="shared" si="1"/>
        <v>642</v>
      </c>
      <c r="Z17" s="18">
        <f t="shared" si="1"/>
        <v>9507</v>
      </c>
      <c r="AA17" s="18">
        <f t="shared" si="1"/>
        <v>502</v>
      </c>
      <c r="AB17" s="18">
        <f t="shared" si="1"/>
        <v>9650</v>
      </c>
      <c r="AC17" s="18">
        <f t="shared" si="1"/>
        <v>359</v>
      </c>
      <c r="AD17" s="18">
        <f t="shared" si="1"/>
        <v>7084</v>
      </c>
      <c r="AE17" s="18">
        <f t="shared" si="1"/>
        <v>214</v>
      </c>
      <c r="AF17" s="18">
        <f t="shared" si="1"/>
        <v>7190</v>
      </c>
      <c r="AG17" s="18">
        <f t="shared" si="1"/>
        <v>108</v>
      </c>
    </row>
    <row r="18" spans="1:33" ht="15.75" thickTop="1" x14ac:dyDescent="0.25"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</row>
    <row r="19" spans="1:33" x14ac:dyDescent="0.25">
      <c r="A19" s="45" t="s">
        <v>5</v>
      </c>
      <c r="B19" s="8" t="s">
        <v>56</v>
      </c>
      <c r="C19" s="15">
        <v>105375</v>
      </c>
      <c r="D19" s="30">
        <v>5</v>
      </c>
      <c r="E19" s="16">
        <v>44166</v>
      </c>
      <c r="F19" s="52">
        <v>0.03</v>
      </c>
      <c r="G19" s="15">
        <v>1054</v>
      </c>
      <c r="N19" s="15"/>
      <c r="O19" s="15"/>
      <c r="P19" s="15">
        <v>9846</v>
      </c>
      <c r="Q19" s="15">
        <v>1580</v>
      </c>
      <c r="R19" s="15">
        <v>9993</v>
      </c>
      <c r="S19" s="15">
        <v>1433</v>
      </c>
      <c r="T19" s="15">
        <v>10143</v>
      </c>
      <c r="U19" s="15">
        <v>1283</v>
      </c>
      <c r="V19" s="15">
        <v>10295</v>
      </c>
      <c r="W19" s="15">
        <v>1131</v>
      </c>
      <c r="X19" s="15">
        <v>10450</v>
      </c>
      <c r="Y19" s="15">
        <v>976</v>
      </c>
      <c r="Z19" s="15">
        <v>10607</v>
      </c>
      <c r="AA19" s="15">
        <f>820-1</f>
        <v>819</v>
      </c>
      <c r="AB19" s="15">
        <v>10766</v>
      </c>
      <c r="AC19" s="15">
        <f>661-1</f>
        <v>660</v>
      </c>
      <c r="AD19" s="15">
        <v>10927</v>
      </c>
      <c r="AE19" s="15">
        <v>499</v>
      </c>
      <c r="AF19" s="15">
        <v>11091</v>
      </c>
      <c r="AG19" s="15">
        <v>335</v>
      </c>
    </row>
    <row r="20" spans="1:33" x14ac:dyDescent="0.25">
      <c r="A20" s="45" t="s">
        <v>5</v>
      </c>
      <c r="B20" s="8" t="s">
        <v>57</v>
      </c>
      <c r="C20" s="15">
        <f>137953.28+137953.28</f>
        <v>275906.56</v>
      </c>
      <c r="D20" s="30">
        <v>5</v>
      </c>
      <c r="E20" s="16">
        <v>44166</v>
      </c>
      <c r="F20" s="52">
        <v>0.03</v>
      </c>
      <c r="G20" s="15">
        <v>2759</v>
      </c>
      <c r="N20" s="15"/>
      <c r="O20" s="15"/>
      <c r="P20" s="15">
        <v>25779</v>
      </c>
      <c r="Q20" s="15">
        <v>4139</v>
      </c>
      <c r="R20" s="15">
        <v>26166</v>
      </c>
      <c r="S20" s="15">
        <v>3752</v>
      </c>
      <c r="T20" s="15">
        <v>26558</v>
      </c>
      <c r="U20" s="15">
        <v>3360</v>
      </c>
      <c r="V20" s="15">
        <v>26957</v>
      </c>
      <c r="W20" s="15">
        <v>2961</v>
      </c>
      <c r="X20" s="15">
        <v>27361</v>
      </c>
      <c r="Y20" s="15">
        <v>2557</v>
      </c>
      <c r="Z20" s="15">
        <v>27771</v>
      </c>
      <c r="AA20" s="15">
        <f>2146+1</f>
        <v>2147</v>
      </c>
      <c r="AB20" s="15">
        <v>28188</v>
      </c>
      <c r="AC20" s="15">
        <v>1730</v>
      </c>
      <c r="AD20" s="15">
        <v>28611</v>
      </c>
      <c r="AE20" s="15">
        <v>1307</v>
      </c>
      <c r="AF20" s="15">
        <v>29040</v>
      </c>
      <c r="AG20" s="15">
        <v>878</v>
      </c>
    </row>
    <row r="21" spans="1:33" x14ac:dyDescent="0.25"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</row>
    <row r="22" spans="1:33" ht="15.75" thickBot="1" x14ac:dyDescent="0.3">
      <c r="A22" s="17" t="s">
        <v>58</v>
      </c>
      <c r="B22" s="42"/>
      <c r="C22" s="18">
        <f>SUM(C19:C21)</f>
        <v>381281.56</v>
      </c>
      <c r="D22" s="43"/>
      <c r="E22" s="44"/>
      <c r="F22" s="55"/>
      <c r="G22" s="18">
        <f t="shared" ref="G22:AG22" si="2">SUM(G19:G21)</f>
        <v>3813</v>
      </c>
      <c r="H22" s="18">
        <f t="shared" si="2"/>
        <v>0</v>
      </c>
      <c r="I22" s="18">
        <f t="shared" si="2"/>
        <v>0</v>
      </c>
      <c r="J22" s="18">
        <f t="shared" si="2"/>
        <v>0</v>
      </c>
      <c r="K22" s="18">
        <f t="shared" si="2"/>
        <v>0</v>
      </c>
      <c r="L22" s="18">
        <f t="shared" si="2"/>
        <v>0</v>
      </c>
      <c r="M22" s="18">
        <f t="shared" si="2"/>
        <v>0</v>
      </c>
      <c r="N22" s="18">
        <f t="shared" si="2"/>
        <v>0</v>
      </c>
      <c r="O22" s="18">
        <f t="shared" si="2"/>
        <v>0</v>
      </c>
      <c r="P22" s="18">
        <f t="shared" si="2"/>
        <v>35625</v>
      </c>
      <c r="Q22" s="18">
        <f t="shared" si="2"/>
        <v>5719</v>
      </c>
      <c r="R22" s="18">
        <f t="shared" si="2"/>
        <v>36159</v>
      </c>
      <c r="S22" s="18">
        <f t="shared" si="2"/>
        <v>5185</v>
      </c>
      <c r="T22" s="18">
        <f t="shared" si="2"/>
        <v>36701</v>
      </c>
      <c r="U22" s="18">
        <f t="shared" si="2"/>
        <v>4643</v>
      </c>
      <c r="V22" s="18">
        <f t="shared" si="2"/>
        <v>37252</v>
      </c>
      <c r="W22" s="18">
        <f t="shared" si="2"/>
        <v>4092</v>
      </c>
      <c r="X22" s="18">
        <f t="shared" si="2"/>
        <v>37811</v>
      </c>
      <c r="Y22" s="18">
        <f t="shared" si="2"/>
        <v>3533</v>
      </c>
      <c r="Z22" s="18">
        <f t="shared" si="2"/>
        <v>38378</v>
      </c>
      <c r="AA22" s="18">
        <f t="shared" si="2"/>
        <v>2966</v>
      </c>
      <c r="AB22" s="18">
        <f t="shared" si="2"/>
        <v>38954</v>
      </c>
      <c r="AC22" s="18">
        <f t="shared" si="2"/>
        <v>2390</v>
      </c>
      <c r="AD22" s="18">
        <f t="shared" si="2"/>
        <v>39538</v>
      </c>
      <c r="AE22" s="18">
        <f t="shared" si="2"/>
        <v>1806</v>
      </c>
      <c r="AF22" s="18">
        <f t="shared" si="2"/>
        <v>40131</v>
      </c>
      <c r="AG22" s="18">
        <f t="shared" si="2"/>
        <v>1213</v>
      </c>
    </row>
    <row r="23" spans="1:33" ht="15.75" thickTop="1" x14ac:dyDescent="0.25"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</row>
    <row r="24" spans="1:33" x14ac:dyDescent="0.25">
      <c r="A24" s="19" t="s">
        <v>5</v>
      </c>
      <c r="B24" s="13" t="s">
        <v>59</v>
      </c>
      <c r="C24" s="15">
        <f>629342.38+629342.38</f>
        <v>1258684.76</v>
      </c>
      <c r="D24" s="30">
        <v>5</v>
      </c>
      <c r="E24" s="16">
        <v>44409</v>
      </c>
      <c r="F24" s="52">
        <v>0.01</v>
      </c>
      <c r="G24" s="15">
        <v>2098</v>
      </c>
      <c r="N24" s="15"/>
      <c r="O24" s="15"/>
      <c r="P24" s="15"/>
      <c r="Q24" s="15"/>
      <c r="R24" s="15">
        <v>123062</v>
      </c>
      <c r="S24" s="15">
        <v>6294</v>
      </c>
      <c r="T24" s="15">
        <v>123678</v>
      </c>
      <c r="U24" s="15">
        <v>5678</v>
      </c>
      <c r="V24" s="15">
        <v>124296</v>
      </c>
      <c r="W24" s="15">
        <v>5060</v>
      </c>
      <c r="X24" s="15">
        <v>124918</v>
      </c>
      <c r="Y24" s="15">
        <v>4438</v>
      </c>
      <c r="Z24" s="15">
        <v>125542</v>
      </c>
      <c r="AA24" s="15">
        <v>3814</v>
      </c>
      <c r="AB24" s="15">
        <v>126170</v>
      </c>
      <c r="AC24" s="15">
        <v>3186</v>
      </c>
      <c r="AD24" s="15">
        <v>126801</v>
      </c>
      <c r="AE24" s="15">
        <v>2555</v>
      </c>
      <c r="AF24" s="15">
        <v>127435</v>
      </c>
      <c r="AG24" s="15">
        <v>1921</v>
      </c>
    </row>
    <row r="25" spans="1:33" x14ac:dyDescent="0.25"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</row>
    <row r="26" spans="1:33" ht="15.75" thickBot="1" x14ac:dyDescent="0.3">
      <c r="A26" s="17" t="s">
        <v>60</v>
      </c>
      <c r="B26" s="42"/>
      <c r="C26" s="18">
        <f>SUM(C23:C25)</f>
        <v>1258684.76</v>
      </c>
      <c r="D26" s="43"/>
      <c r="E26" s="44"/>
      <c r="F26" s="55"/>
      <c r="G26" s="18">
        <f t="shared" ref="G26:AG26" si="3">SUM(G23:G25)</f>
        <v>2098</v>
      </c>
      <c r="H26" s="18">
        <f t="shared" si="3"/>
        <v>0</v>
      </c>
      <c r="I26" s="18">
        <f t="shared" si="3"/>
        <v>0</v>
      </c>
      <c r="J26" s="18">
        <f t="shared" si="3"/>
        <v>0</v>
      </c>
      <c r="K26" s="18">
        <f t="shared" si="3"/>
        <v>0</v>
      </c>
      <c r="L26" s="18">
        <f t="shared" si="3"/>
        <v>0</v>
      </c>
      <c r="M26" s="18">
        <f t="shared" si="3"/>
        <v>0</v>
      </c>
      <c r="N26" s="18">
        <f t="shared" si="3"/>
        <v>0</v>
      </c>
      <c r="O26" s="18">
        <f t="shared" si="3"/>
        <v>0</v>
      </c>
      <c r="P26" s="18">
        <f t="shared" si="3"/>
        <v>0</v>
      </c>
      <c r="Q26" s="18">
        <f t="shared" si="3"/>
        <v>0</v>
      </c>
      <c r="R26" s="18">
        <f t="shared" si="3"/>
        <v>123062</v>
      </c>
      <c r="S26" s="18">
        <f t="shared" si="3"/>
        <v>6294</v>
      </c>
      <c r="T26" s="18">
        <f t="shared" si="3"/>
        <v>123678</v>
      </c>
      <c r="U26" s="18">
        <f t="shared" si="3"/>
        <v>5678</v>
      </c>
      <c r="V26" s="18">
        <f t="shared" si="3"/>
        <v>124296</v>
      </c>
      <c r="W26" s="18">
        <f t="shared" si="3"/>
        <v>5060</v>
      </c>
      <c r="X26" s="18">
        <f t="shared" si="3"/>
        <v>124918</v>
      </c>
      <c r="Y26" s="18">
        <f t="shared" si="3"/>
        <v>4438</v>
      </c>
      <c r="Z26" s="18">
        <f t="shared" si="3"/>
        <v>125542</v>
      </c>
      <c r="AA26" s="18">
        <f t="shared" si="3"/>
        <v>3814</v>
      </c>
      <c r="AB26" s="18">
        <f t="shared" si="3"/>
        <v>126170</v>
      </c>
      <c r="AC26" s="18">
        <f t="shared" si="3"/>
        <v>3186</v>
      </c>
      <c r="AD26" s="18">
        <f t="shared" si="3"/>
        <v>126801</v>
      </c>
      <c r="AE26" s="18">
        <f t="shared" si="3"/>
        <v>2555</v>
      </c>
      <c r="AF26" s="18">
        <f t="shared" si="3"/>
        <v>127435</v>
      </c>
      <c r="AG26" s="18">
        <f t="shared" si="3"/>
        <v>1921</v>
      </c>
    </row>
    <row r="27" spans="1:33" ht="15.75" thickTop="1" x14ac:dyDescent="0.25"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</row>
    <row r="28" spans="1:33" x14ac:dyDescent="0.25">
      <c r="A28" s="19" t="s">
        <v>5</v>
      </c>
      <c r="B28" s="13" t="s">
        <v>14</v>
      </c>
      <c r="C28" s="15">
        <v>488275.72</v>
      </c>
      <c r="D28" s="30">
        <v>5</v>
      </c>
      <c r="E28" s="16">
        <v>44866</v>
      </c>
      <c r="F28" s="52">
        <v>0.01</v>
      </c>
      <c r="G28" s="15">
        <v>2034</v>
      </c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>
        <v>47739</v>
      </c>
      <c r="Y28" s="15">
        <v>2441</v>
      </c>
      <c r="Z28" s="15">
        <v>47978</v>
      </c>
      <c r="AA28" s="15">
        <f>2203-1</f>
        <v>2202</v>
      </c>
      <c r="AB28" s="15">
        <v>48218</v>
      </c>
      <c r="AC28" s="15">
        <f>1963-1</f>
        <v>1962</v>
      </c>
      <c r="AD28" s="15">
        <v>48459</v>
      </c>
      <c r="AE28" s="15">
        <v>1722</v>
      </c>
      <c r="AF28" s="15">
        <v>48701</v>
      </c>
      <c r="AG28" s="15">
        <v>1479</v>
      </c>
    </row>
    <row r="29" spans="1:33" x14ac:dyDescent="0.25"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</row>
    <row r="30" spans="1:33" ht="15.75" thickBot="1" x14ac:dyDescent="0.3">
      <c r="A30" s="17" t="s">
        <v>61</v>
      </c>
      <c r="B30" s="42"/>
      <c r="C30" s="18">
        <f>SUM(C27:C29)</f>
        <v>488275.72</v>
      </c>
      <c r="D30" s="43"/>
      <c r="E30" s="44"/>
      <c r="F30" s="55"/>
      <c r="G30" s="18">
        <f t="shared" ref="G30:AG30" si="4">SUM(G27:G29)</f>
        <v>2034</v>
      </c>
      <c r="H30" s="18">
        <f t="shared" si="4"/>
        <v>0</v>
      </c>
      <c r="I30" s="18">
        <f t="shared" si="4"/>
        <v>0</v>
      </c>
      <c r="J30" s="18">
        <f t="shared" si="4"/>
        <v>0</v>
      </c>
      <c r="K30" s="18">
        <f t="shared" si="4"/>
        <v>0</v>
      </c>
      <c r="L30" s="18">
        <f t="shared" si="4"/>
        <v>0</v>
      </c>
      <c r="M30" s="18">
        <f t="shared" si="4"/>
        <v>0</v>
      </c>
      <c r="N30" s="18">
        <f t="shared" si="4"/>
        <v>0</v>
      </c>
      <c r="O30" s="18">
        <f t="shared" si="4"/>
        <v>0</v>
      </c>
      <c r="P30" s="18">
        <f t="shared" si="4"/>
        <v>0</v>
      </c>
      <c r="Q30" s="18">
        <f t="shared" si="4"/>
        <v>0</v>
      </c>
      <c r="R30" s="18">
        <f t="shared" si="4"/>
        <v>0</v>
      </c>
      <c r="S30" s="18">
        <f t="shared" si="4"/>
        <v>0</v>
      </c>
      <c r="T30" s="18">
        <f t="shared" si="4"/>
        <v>0</v>
      </c>
      <c r="U30" s="18">
        <f t="shared" si="4"/>
        <v>0</v>
      </c>
      <c r="V30" s="18">
        <f t="shared" si="4"/>
        <v>0</v>
      </c>
      <c r="W30" s="18">
        <f t="shared" si="4"/>
        <v>0</v>
      </c>
      <c r="X30" s="18">
        <f t="shared" si="4"/>
        <v>47739</v>
      </c>
      <c r="Y30" s="18">
        <f t="shared" si="4"/>
        <v>2441</v>
      </c>
      <c r="Z30" s="18">
        <f t="shared" si="4"/>
        <v>47978</v>
      </c>
      <c r="AA30" s="18">
        <f t="shared" si="4"/>
        <v>2202</v>
      </c>
      <c r="AB30" s="18">
        <f t="shared" si="4"/>
        <v>48218</v>
      </c>
      <c r="AC30" s="18">
        <f t="shared" si="4"/>
        <v>1962</v>
      </c>
      <c r="AD30" s="18">
        <f t="shared" si="4"/>
        <v>48459</v>
      </c>
      <c r="AE30" s="18">
        <f t="shared" si="4"/>
        <v>1722</v>
      </c>
      <c r="AF30" s="18">
        <f t="shared" si="4"/>
        <v>48701</v>
      </c>
      <c r="AG30" s="18">
        <f t="shared" si="4"/>
        <v>1479</v>
      </c>
    </row>
    <row r="31" spans="1:33" ht="15.75" thickTop="1" x14ac:dyDescent="0.25"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</row>
    <row r="32" spans="1:33" x14ac:dyDescent="0.25">
      <c r="A32" s="19" t="s">
        <v>5</v>
      </c>
      <c r="B32" s="13" t="s">
        <v>145</v>
      </c>
      <c r="C32" s="15">
        <v>71500</v>
      </c>
      <c r="D32" s="30">
        <v>5</v>
      </c>
      <c r="E32" s="16">
        <v>45261</v>
      </c>
      <c r="F32" s="52">
        <v>5.2499999999999998E-2</v>
      </c>
      <c r="G32" s="15">
        <v>1251</v>
      </c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>
        <v>8148</v>
      </c>
      <c r="AC32" s="15">
        <v>1877</v>
      </c>
      <c r="AD32" s="15">
        <v>8362</v>
      </c>
      <c r="AE32" s="15">
        <v>1663</v>
      </c>
      <c r="AF32" s="15">
        <v>8582</v>
      </c>
      <c r="AG32" s="15">
        <v>1443</v>
      </c>
    </row>
    <row r="33" spans="1:35" x14ac:dyDescent="0.25">
      <c r="A33" s="19" t="s">
        <v>5</v>
      </c>
      <c r="B33" s="13" t="s">
        <v>160</v>
      </c>
      <c r="C33" s="15">
        <v>483235</v>
      </c>
      <c r="D33" s="30">
        <v>4</v>
      </c>
      <c r="E33" s="16">
        <v>45352</v>
      </c>
      <c r="F33" s="52">
        <v>5.2499999999999998E-2</v>
      </c>
      <c r="G33" s="15">
        <v>2114</v>
      </c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>
        <v>55070</v>
      </c>
      <c r="AC33" s="15">
        <v>12685</v>
      </c>
      <c r="AD33" s="15">
        <v>56516</v>
      </c>
      <c r="AE33" s="15">
        <v>11239</v>
      </c>
      <c r="AF33" s="15">
        <v>57999</v>
      </c>
      <c r="AG33" s="15">
        <v>9756</v>
      </c>
    </row>
    <row r="34" spans="1:35" x14ac:dyDescent="0.25"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</row>
    <row r="35" spans="1:35" ht="15.75" thickBot="1" x14ac:dyDescent="0.3">
      <c r="A35" s="17" t="s">
        <v>140</v>
      </c>
      <c r="B35" s="42"/>
      <c r="C35" s="18">
        <f>SUM(C31:C34)</f>
        <v>554735</v>
      </c>
      <c r="D35" s="43"/>
      <c r="E35" s="44"/>
      <c r="F35" s="55"/>
      <c r="G35" s="18">
        <f t="shared" ref="G35:AG35" si="5">SUM(G31:G34)</f>
        <v>3365</v>
      </c>
      <c r="H35" s="18">
        <f t="shared" si="5"/>
        <v>0</v>
      </c>
      <c r="I35" s="18">
        <f t="shared" si="5"/>
        <v>0</v>
      </c>
      <c r="J35" s="18">
        <f t="shared" si="5"/>
        <v>0</v>
      </c>
      <c r="K35" s="18">
        <f t="shared" si="5"/>
        <v>0</v>
      </c>
      <c r="L35" s="18">
        <f t="shared" si="5"/>
        <v>0</v>
      </c>
      <c r="M35" s="18">
        <f t="shared" si="5"/>
        <v>0</v>
      </c>
      <c r="N35" s="18">
        <f t="shared" si="5"/>
        <v>0</v>
      </c>
      <c r="O35" s="18">
        <f t="shared" si="5"/>
        <v>0</v>
      </c>
      <c r="P35" s="18">
        <f t="shared" si="5"/>
        <v>0</v>
      </c>
      <c r="Q35" s="18">
        <f t="shared" si="5"/>
        <v>0</v>
      </c>
      <c r="R35" s="18">
        <f t="shared" si="5"/>
        <v>0</v>
      </c>
      <c r="S35" s="18">
        <f t="shared" si="5"/>
        <v>0</v>
      </c>
      <c r="T35" s="18">
        <f t="shared" si="5"/>
        <v>0</v>
      </c>
      <c r="U35" s="18">
        <f t="shared" si="5"/>
        <v>0</v>
      </c>
      <c r="V35" s="18">
        <f t="shared" si="5"/>
        <v>0</v>
      </c>
      <c r="W35" s="18">
        <f t="shared" si="5"/>
        <v>0</v>
      </c>
      <c r="X35" s="18">
        <f t="shared" si="5"/>
        <v>0</v>
      </c>
      <c r="Y35" s="18">
        <f t="shared" si="5"/>
        <v>0</v>
      </c>
      <c r="Z35" s="18">
        <f t="shared" si="5"/>
        <v>0</v>
      </c>
      <c r="AA35" s="18">
        <f t="shared" si="5"/>
        <v>0</v>
      </c>
      <c r="AB35" s="18">
        <f t="shared" si="5"/>
        <v>63218</v>
      </c>
      <c r="AC35" s="18">
        <f t="shared" si="5"/>
        <v>14562</v>
      </c>
      <c r="AD35" s="18">
        <f t="shared" si="5"/>
        <v>64878</v>
      </c>
      <c r="AE35" s="18">
        <f t="shared" si="5"/>
        <v>12902</v>
      </c>
      <c r="AF35" s="18">
        <f t="shared" si="5"/>
        <v>66581</v>
      </c>
      <c r="AG35" s="18">
        <f t="shared" si="5"/>
        <v>11199</v>
      </c>
    </row>
    <row r="36" spans="1:35" ht="15.75" thickTop="1" x14ac:dyDescent="0.25"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</row>
    <row r="37" spans="1:35" x14ac:dyDescent="0.25"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46">
        <f t="shared" ref="Z37:AG37" si="6">Z12+Z17+Z22+Z26+Z30+Z35</f>
        <v>493924</v>
      </c>
      <c r="AA37" s="46">
        <f t="shared" si="6"/>
        <v>21933</v>
      </c>
      <c r="AB37" s="46">
        <f t="shared" si="6"/>
        <v>562817</v>
      </c>
      <c r="AC37" s="46">
        <f t="shared" si="6"/>
        <v>30820</v>
      </c>
      <c r="AD37" s="46">
        <f t="shared" si="6"/>
        <v>567519</v>
      </c>
      <c r="AE37" s="46">
        <f t="shared" si="6"/>
        <v>23408</v>
      </c>
      <c r="AF37" s="46">
        <f t="shared" si="6"/>
        <v>290038</v>
      </c>
      <c r="AG37" s="46">
        <f t="shared" si="6"/>
        <v>15920</v>
      </c>
      <c r="AI37" s="15"/>
    </row>
    <row r="38" spans="1:35" x14ac:dyDescent="0.25"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</row>
    <row r="39" spans="1:35" ht="15.75" thickBot="1" x14ac:dyDescent="0.3">
      <c r="N39" s="15"/>
      <c r="O39" s="15"/>
      <c r="P39" s="15"/>
      <c r="Q39" s="15"/>
      <c r="R39" s="15"/>
      <c r="S39" s="15"/>
      <c r="T39" s="15"/>
      <c r="U39" s="15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85">
        <f>AF37+AD37</f>
        <v>857557</v>
      </c>
      <c r="AG39" s="85">
        <f>AG37+AE37</f>
        <v>39328</v>
      </c>
    </row>
    <row r="40" spans="1:35" ht="15.75" thickTop="1" x14ac:dyDescent="0.25">
      <c r="N40" s="15"/>
      <c r="O40" s="15"/>
      <c r="P40" s="15"/>
      <c r="Q40" s="15"/>
      <c r="R40" s="15"/>
      <c r="S40" s="15"/>
      <c r="T40" s="15"/>
      <c r="U40" s="15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84" t="s">
        <v>35</v>
      </c>
      <c r="AG40" s="84" t="s">
        <v>36</v>
      </c>
    </row>
    <row r="41" spans="1:35" x14ac:dyDescent="0.25">
      <c r="N41" s="15"/>
      <c r="O41" s="15"/>
      <c r="P41" s="15"/>
      <c r="Q41" s="15"/>
      <c r="R41" s="15"/>
      <c r="S41" s="15"/>
      <c r="T41" s="15"/>
      <c r="U41" s="15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84" t="s">
        <v>168</v>
      </c>
      <c r="AG41" s="84" t="s">
        <v>168</v>
      </c>
    </row>
    <row r="42" spans="1:35" x14ac:dyDescent="0.25"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</row>
    <row r="43" spans="1:35" x14ac:dyDescent="0.25"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</row>
    <row r="44" spans="1:35" x14ac:dyDescent="0.25"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</row>
    <row r="45" spans="1:35" x14ac:dyDescent="0.25"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</row>
    <row r="46" spans="1:35" x14ac:dyDescent="0.25"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</row>
    <row r="47" spans="1:35" x14ac:dyDescent="0.25"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</row>
    <row r="48" spans="1:35" x14ac:dyDescent="0.25"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</row>
    <row r="49" spans="14:33" x14ac:dyDescent="0.25"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</row>
    <row r="50" spans="14:33" x14ac:dyDescent="0.25"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</row>
    <row r="51" spans="14:33" x14ac:dyDescent="0.25"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</row>
    <row r="52" spans="14:33" x14ac:dyDescent="0.25"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</row>
    <row r="53" spans="14:33" x14ac:dyDescent="0.25"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</row>
    <row r="54" spans="14:33" x14ac:dyDescent="0.25"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</row>
    <row r="55" spans="14:33" x14ac:dyDescent="0.25"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</row>
    <row r="56" spans="14:33" x14ac:dyDescent="0.25"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</row>
    <row r="57" spans="14:33" x14ac:dyDescent="0.25"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</row>
    <row r="58" spans="14:33" x14ac:dyDescent="0.25"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</row>
    <row r="59" spans="14:33" x14ac:dyDescent="0.25"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</row>
    <row r="60" spans="14:33" x14ac:dyDescent="0.25"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</row>
    <row r="61" spans="14:33" x14ac:dyDescent="0.25"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</row>
    <row r="62" spans="14:33" x14ac:dyDescent="0.25"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</row>
    <row r="63" spans="14:33" x14ac:dyDescent="0.25"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</row>
  </sheetData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25311-D1B0-4FA1-ABD5-BAE481782F81}">
  <dimension ref="A1:AI25"/>
  <sheetViews>
    <sheetView workbookViewId="0">
      <selection activeCell="E25" sqref="E25"/>
    </sheetView>
  </sheetViews>
  <sheetFormatPr defaultRowHeight="15" x14ac:dyDescent="0.25"/>
  <cols>
    <col min="1" max="1" width="6.7109375" style="19" customWidth="1"/>
    <col min="2" max="2" width="12.28515625" style="13" customWidth="1"/>
    <col min="3" max="3" width="13.85546875" style="15" customWidth="1"/>
    <col min="4" max="4" width="6.7109375" style="30" customWidth="1"/>
    <col min="5" max="5" width="9.140625" style="16"/>
    <col min="6" max="6" width="9.140625" style="56"/>
    <col min="7" max="7" width="10.28515625" style="15" customWidth="1"/>
    <col min="8" max="9" width="10.28515625" style="15" hidden="1" customWidth="1"/>
    <col min="10" max="12" width="12.7109375" style="15" hidden="1" customWidth="1"/>
    <col min="13" max="13" width="10.7109375" style="15" hidden="1" customWidth="1"/>
    <col min="14" max="14" width="12.42578125" style="15" hidden="1" customWidth="1"/>
    <col min="15" max="15" width="11.85546875" style="15" hidden="1" customWidth="1"/>
    <col min="16" max="16" width="13.28515625" style="15" hidden="1" customWidth="1"/>
    <col min="17" max="17" width="11.28515625" style="15" hidden="1" customWidth="1"/>
    <col min="18" max="18" width="11.7109375" style="15" hidden="1" customWidth="1"/>
    <col min="19" max="19" width="13.42578125" style="15" hidden="1" customWidth="1"/>
    <col min="20" max="20" width="11.7109375" style="15" hidden="1" customWidth="1"/>
    <col min="21" max="21" width="11.7109375" hidden="1" customWidth="1"/>
    <col min="22" max="22" width="11.7109375" style="15" hidden="1" customWidth="1"/>
    <col min="23" max="23" width="11.7109375" hidden="1" customWidth="1"/>
    <col min="24" max="24" width="13.7109375" style="15" hidden="1" customWidth="1"/>
    <col min="25" max="25" width="13.7109375" hidden="1" customWidth="1"/>
    <col min="26" max="26" width="11.7109375" style="15" hidden="1" customWidth="1"/>
    <col min="27" max="27" width="11.7109375" hidden="1" customWidth="1"/>
    <col min="28" max="28" width="11.7109375" customWidth="1"/>
    <col min="30" max="30" width="9.5703125" bestFit="1" customWidth="1"/>
    <col min="32" max="33" width="9.5703125" bestFit="1" customWidth="1"/>
    <col min="34" max="35" width="9.5703125" customWidth="1"/>
    <col min="255" max="255" width="3.7109375" customWidth="1"/>
    <col min="256" max="256" width="6.7109375" customWidth="1"/>
    <col min="257" max="257" width="7" customWidth="1"/>
    <col min="258" max="258" width="13.85546875" customWidth="1"/>
    <col min="259" max="259" width="10" customWidth="1"/>
    <col min="260" max="260" width="14.28515625" customWidth="1"/>
    <col min="261" max="261" width="6.7109375" customWidth="1"/>
    <col min="263" max="263" width="7.7109375" customWidth="1"/>
    <col min="264" max="264" width="10.5703125" customWidth="1"/>
    <col min="265" max="265" width="10.28515625" customWidth="1"/>
    <col min="266" max="274" width="0" hidden="1" customWidth="1"/>
    <col min="275" max="275" width="13.28515625" customWidth="1"/>
    <col min="276" max="276" width="11.28515625" customWidth="1"/>
    <col min="277" max="277" width="11.7109375" customWidth="1"/>
    <col min="278" max="278" width="13.42578125" customWidth="1"/>
    <col min="279" max="281" width="11.7109375" customWidth="1"/>
    <col min="511" max="511" width="3.7109375" customWidth="1"/>
    <col min="512" max="512" width="6.7109375" customWidth="1"/>
    <col min="513" max="513" width="7" customWidth="1"/>
    <col min="514" max="514" width="13.85546875" customWidth="1"/>
    <col min="515" max="515" width="10" customWidth="1"/>
    <col min="516" max="516" width="14.28515625" customWidth="1"/>
    <col min="517" max="517" width="6.7109375" customWidth="1"/>
    <col min="519" max="519" width="7.7109375" customWidth="1"/>
    <col min="520" max="520" width="10.5703125" customWidth="1"/>
    <col min="521" max="521" width="10.28515625" customWidth="1"/>
    <col min="522" max="530" width="0" hidden="1" customWidth="1"/>
    <col min="531" max="531" width="13.28515625" customWidth="1"/>
    <col min="532" max="532" width="11.28515625" customWidth="1"/>
    <col min="533" max="533" width="11.7109375" customWidth="1"/>
    <col min="534" max="534" width="13.42578125" customWidth="1"/>
    <col min="535" max="537" width="11.7109375" customWidth="1"/>
    <col min="767" max="767" width="3.7109375" customWidth="1"/>
    <col min="768" max="768" width="6.7109375" customWidth="1"/>
    <col min="769" max="769" width="7" customWidth="1"/>
    <col min="770" max="770" width="13.85546875" customWidth="1"/>
    <col min="771" max="771" width="10" customWidth="1"/>
    <col min="772" max="772" width="14.28515625" customWidth="1"/>
    <col min="773" max="773" width="6.7109375" customWidth="1"/>
    <col min="775" max="775" width="7.7109375" customWidth="1"/>
    <col min="776" max="776" width="10.5703125" customWidth="1"/>
    <col min="777" max="777" width="10.28515625" customWidth="1"/>
    <col min="778" max="786" width="0" hidden="1" customWidth="1"/>
    <col min="787" max="787" width="13.28515625" customWidth="1"/>
    <col min="788" max="788" width="11.28515625" customWidth="1"/>
    <col min="789" max="789" width="11.7109375" customWidth="1"/>
    <col min="790" max="790" width="13.42578125" customWidth="1"/>
    <col min="791" max="793" width="11.7109375" customWidth="1"/>
    <col min="1023" max="1023" width="3.7109375" customWidth="1"/>
    <col min="1024" max="1024" width="6.7109375" customWidth="1"/>
    <col min="1025" max="1025" width="7" customWidth="1"/>
    <col min="1026" max="1026" width="13.85546875" customWidth="1"/>
    <col min="1027" max="1027" width="10" customWidth="1"/>
    <col min="1028" max="1028" width="14.28515625" customWidth="1"/>
    <col min="1029" max="1029" width="6.7109375" customWidth="1"/>
    <col min="1031" max="1031" width="7.7109375" customWidth="1"/>
    <col min="1032" max="1032" width="10.5703125" customWidth="1"/>
    <col min="1033" max="1033" width="10.28515625" customWidth="1"/>
    <col min="1034" max="1042" width="0" hidden="1" customWidth="1"/>
    <col min="1043" max="1043" width="13.28515625" customWidth="1"/>
    <col min="1044" max="1044" width="11.28515625" customWidth="1"/>
    <col min="1045" max="1045" width="11.7109375" customWidth="1"/>
    <col min="1046" max="1046" width="13.42578125" customWidth="1"/>
    <col min="1047" max="1049" width="11.7109375" customWidth="1"/>
    <col min="1279" max="1279" width="3.7109375" customWidth="1"/>
    <col min="1280" max="1280" width="6.7109375" customWidth="1"/>
    <col min="1281" max="1281" width="7" customWidth="1"/>
    <col min="1282" max="1282" width="13.85546875" customWidth="1"/>
    <col min="1283" max="1283" width="10" customWidth="1"/>
    <col min="1284" max="1284" width="14.28515625" customWidth="1"/>
    <col min="1285" max="1285" width="6.7109375" customWidth="1"/>
    <col min="1287" max="1287" width="7.7109375" customWidth="1"/>
    <col min="1288" max="1288" width="10.5703125" customWidth="1"/>
    <col min="1289" max="1289" width="10.28515625" customWidth="1"/>
    <col min="1290" max="1298" width="0" hidden="1" customWidth="1"/>
    <col min="1299" max="1299" width="13.28515625" customWidth="1"/>
    <col min="1300" max="1300" width="11.28515625" customWidth="1"/>
    <col min="1301" max="1301" width="11.7109375" customWidth="1"/>
    <col min="1302" max="1302" width="13.42578125" customWidth="1"/>
    <col min="1303" max="1305" width="11.7109375" customWidth="1"/>
    <col min="1535" max="1535" width="3.7109375" customWidth="1"/>
    <col min="1536" max="1536" width="6.7109375" customWidth="1"/>
    <col min="1537" max="1537" width="7" customWidth="1"/>
    <col min="1538" max="1538" width="13.85546875" customWidth="1"/>
    <col min="1539" max="1539" width="10" customWidth="1"/>
    <col min="1540" max="1540" width="14.28515625" customWidth="1"/>
    <col min="1541" max="1541" width="6.7109375" customWidth="1"/>
    <col min="1543" max="1543" width="7.7109375" customWidth="1"/>
    <col min="1544" max="1544" width="10.5703125" customWidth="1"/>
    <col min="1545" max="1545" width="10.28515625" customWidth="1"/>
    <col min="1546" max="1554" width="0" hidden="1" customWidth="1"/>
    <col min="1555" max="1555" width="13.28515625" customWidth="1"/>
    <col min="1556" max="1556" width="11.28515625" customWidth="1"/>
    <col min="1557" max="1557" width="11.7109375" customWidth="1"/>
    <col min="1558" max="1558" width="13.42578125" customWidth="1"/>
    <col min="1559" max="1561" width="11.7109375" customWidth="1"/>
    <col min="1791" max="1791" width="3.7109375" customWidth="1"/>
    <col min="1792" max="1792" width="6.7109375" customWidth="1"/>
    <col min="1793" max="1793" width="7" customWidth="1"/>
    <col min="1794" max="1794" width="13.85546875" customWidth="1"/>
    <col min="1795" max="1795" width="10" customWidth="1"/>
    <col min="1796" max="1796" width="14.28515625" customWidth="1"/>
    <col min="1797" max="1797" width="6.7109375" customWidth="1"/>
    <col min="1799" max="1799" width="7.7109375" customWidth="1"/>
    <col min="1800" max="1800" width="10.5703125" customWidth="1"/>
    <col min="1801" max="1801" width="10.28515625" customWidth="1"/>
    <col min="1802" max="1810" width="0" hidden="1" customWidth="1"/>
    <col min="1811" max="1811" width="13.28515625" customWidth="1"/>
    <col min="1812" max="1812" width="11.28515625" customWidth="1"/>
    <col min="1813" max="1813" width="11.7109375" customWidth="1"/>
    <col min="1814" max="1814" width="13.42578125" customWidth="1"/>
    <col min="1815" max="1817" width="11.7109375" customWidth="1"/>
    <col min="2047" max="2047" width="3.7109375" customWidth="1"/>
    <col min="2048" max="2048" width="6.7109375" customWidth="1"/>
    <col min="2049" max="2049" width="7" customWidth="1"/>
    <col min="2050" max="2050" width="13.85546875" customWidth="1"/>
    <col min="2051" max="2051" width="10" customWidth="1"/>
    <col min="2052" max="2052" width="14.28515625" customWidth="1"/>
    <col min="2053" max="2053" width="6.7109375" customWidth="1"/>
    <col min="2055" max="2055" width="7.7109375" customWidth="1"/>
    <col min="2056" max="2056" width="10.5703125" customWidth="1"/>
    <col min="2057" max="2057" width="10.28515625" customWidth="1"/>
    <col min="2058" max="2066" width="0" hidden="1" customWidth="1"/>
    <col min="2067" max="2067" width="13.28515625" customWidth="1"/>
    <col min="2068" max="2068" width="11.28515625" customWidth="1"/>
    <col min="2069" max="2069" width="11.7109375" customWidth="1"/>
    <col min="2070" max="2070" width="13.42578125" customWidth="1"/>
    <col min="2071" max="2073" width="11.7109375" customWidth="1"/>
    <col min="2303" max="2303" width="3.7109375" customWidth="1"/>
    <col min="2304" max="2304" width="6.7109375" customWidth="1"/>
    <col min="2305" max="2305" width="7" customWidth="1"/>
    <col min="2306" max="2306" width="13.85546875" customWidth="1"/>
    <col min="2307" max="2307" width="10" customWidth="1"/>
    <col min="2308" max="2308" width="14.28515625" customWidth="1"/>
    <col min="2309" max="2309" width="6.7109375" customWidth="1"/>
    <col min="2311" max="2311" width="7.7109375" customWidth="1"/>
    <col min="2312" max="2312" width="10.5703125" customWidth="1"/>
    <col min="2313" max="2313" width="10.28515625" customWidth="1"/>
    <col min="2314" max="2322" width="0" hidden="1" customWidth="1"/>
    <col min="2323" max="2323" width="13.28515625" customWidth="1"/>
    <col min="2324" max="2324" width="11.28515625" customWidth="1"/>
    <col min="2325" max="2325" width="11.7109375" customWidth="1"/>
    <col min="2326" max="2326" width="13.42578125" customWidth="1"/>
    <col min="2327" max="2329" width="11.7109375" customWidth="1"/>
    <col min="2559" max="2559" width="3.7109375" customWidth="1"/>
    <col min="2560" max="2560" width="6.7109375" customWidth="1"/>
    <col min="2561" max="2561" width="7" customWidth="1"/>
    <col min="2562" max="2562" width="13.85546875" customWidth="1"/>
    <col min="2563" max="2563" width="10" customWidth="1"/>
    <col min="2564" max="2564" width="14.28515625" customWidth="1"/>
    <col min="2565" max="2565" width="6.7109375" customWidth="1"/>
    <col min="2567" max="2567" width="7.7109375" customWidth="1"/>
    <col min="2568" max="2568" width="10.5703125" customWidth="1"/>
    <col min="2569" max="2569" width="10.28515625" customWidth="1"/>
    <col min="2570" max="2578" width="0" hidden="1" customWidth="1"/>
    <col min="2579" max="2579" width="13.28515625" customWidth="1"/>
    <col min="2580" max="2580" width="11.28515625" customWidth="1"/>
    <col min="2581" max="2581" width="11.7109375" customWidth="1"/>
    <col min="2582" max="2582" width="13.42578125" customWidth="1"/>
    <col min="2583" max="2585" width="11.7109375" customWidth="1"/>
    <col min="2815" max="2815" width="3.7109375" customWidth="1"/>
    <col min="2816" max="2816" width="6.7109375" customWidth="1"/>
    <col min="2817" max="2817" width="7" customWidth="1"/>
    <col min="2818" max="2818" width="13.85546875" customWidth="1"/>
    <col min="2819" max="2819" width="10" customWidth="1"/>
    <col min="2820" max="2820" width="14.28515625" customWidth="1"/>
    <col min="2821" max="2821" width="6.7109375" customWidth="1"/>
    <col min="2823" max="2823" width="7.7109375" customWidth="1"/>
    <col min="2824" max="2824" width="10.5703125" customWidth="1"/>
    <col min="2825" max="2825" width="10.28515625" customWidth="1"/>
    <col min="2826" max="2834" width="0" hidden="1" customWidth="1"/>
    <col min="2835" max="2835" width="13.28515625" customWidth="1"/>
    <col min="2836" max="2836" width="11.28515625" customWidth="1"/>
    <col min="2837" max="2837" width="11.7109375" customWidth="1"/>
    <col min="2838" max="2838" width="13.42578125" customWidth="1"/>
    <col min="2839" max="2841" width="11.7109375" customWidth="1"/>
    <col min="3071" max="3071" width="3.7109375" customWidth="1"/>
    <col min="3072" max="3072" width="6.7109375" customWidth="1"/>
    <col min="3073" max="3073" width="7" customWidth="1"/>
    <col min="3074" max="3074" width="13.85546875" customWidth="1"/>
    <col min="3075" max="3075" width="10" customWidth="1"/>
    <col min="3076" max="3076" width="14.28515625" customWidth="1"/>
    <col min="3077" max="3077" width="6.7109375" customWidth="1"/>
    <col min="3079" max="3079" width="7.7109375" customWidth="1"/>
    <col min="3080" max="3080" width="10.5703125" customWidth="1"/>
    <col min="3081" max="3081" width="10.28515625" customWidth="1"/>
    <col min="3082" max="3090" width="0" hidden="1" customWidth="1"/>
    <col min="3091" max="3091" width="13.28515625" customWidth="1"/>
    <col min="3092" max="3092" width="11.28515625" customWidth="1"/>
    <col min="3093" max="3093" width="11.7109375" customWidth="1"/>
    <col min="3094" max="3094" width="13.42578125" customWidth="1"/>
    <col min="3095" max="3097" width="11.7109375" customWidth="1"/>
    <col min="3327" max="3327" width="3.7109375" customWidth="1"/>
    <col min="3328" max="3328" width="6.7109375" customWidth="1"/>
    <col min="3329" max="3329" width="7" customWidth="1"/>
    <col min="3330" max="3330" width="13.85546875" customWidth="1"/>
    <col min="3331" max="3331" width="10" customWidth="1"/>
    <col min="3332" max="3332" width="14.28515625" customWidth="1"/>
    <col min="3333" max="3333" width="6.7109375" customWidth="1"/>
    <col min="3335" max="3335" width="7.7109375" customWidth="1"/>
    <col min="3336" max="3336" width="10.5703125" customWidth="1"/>
    <col min="3337" max="3337" width="10.28515625" customWidth="1"/>
    <col min="3338" max="3346" width="0" hidden="1" customWidth="1"/>
    <col min="3347" max="3347" width="13.28515625" customWidth="1"/>
    <col min="3348" max="3348" width="11.28515625" customWidth="1"/>
    <col min="3349" max="3349" width="11.7109375" customWidth="1"/>
    <col min="3350" max="3350" width="13.42578125" customWidth="1"/>
    <col min="3351" max="3353" width="11.7109375" customWidth="1"/>
    <col min="3583" max="3583" width="3.7109375" customWidth="1"/>
    <col min="3584" max="3584" width="6.7109375" customWidth="1"/>
    <col min="3585" max="3585" width="7" customWidth="1"/>
    <col min="3586" max="3586" width="13.85546875" customWidth="1"/>
    <col min="3587" max="3587" width="10" customWidth="1"/>
    <col min="3588" max="3588" width="14.28515625" customWidth="1"/>
    <col min="3589" max="3589" width="6.7109375" customWidth="1"/>
    <col min="3591" max="3591" width="7.7109375" customWidth="1"/>
    <col min="3592" max="3592" width="10.5703125" customWidth="1"/>
    <col min="3593" max="3593" width="10.28515625" customWidth="1"/>
    <col min="3594" max="3602" width="0" hidden="1" customWidth="1"/>
    <col min="3603" max="3603" width="13.28515625" customWidth="1"/>
    <col min="3604" max="3604" width="11.28515625" customWidth="1"/>
    <col min="3605" max="3605" width="11.7109375" customWidth="1"/>
    <col min="3606" max="3606" width="13.42578125" customWidth="1"/>
    <col min="3607" max="3609" width="11.7109375" customWidth="1"/>
    <col min="3839" max="3839" width="3.7109375" customWidth="1"/>
    <col min="3840" max="3840" width="6.7109375" customWidth="1"/>
    <col min="3841" max="3841" width="7" customWidth="1"/>
    <col min="3842" max="3842" width="13.85546875" customWidth="1"/>
    <col min="3843" max="3843" width="10" customWidth="1"/>
    <col min="3844" max="3844" width="14.28515625" customWidth="1"/>
    <col min="3845" max="3845" width="6.7109375" customWidth="1"/>
    <col min="3847" max="3847" width="7.7109375" customWidth="1"/>
    <col min="3848" max="3848" width="10.5703125" customWidth="1"/>
    <col min="3849" max="3849" width="10.28515625" customWidth="1"/>
    <col min="3850" max="3858" width="0" hidden="1" customWidth="1"/>
    <col min="3859" max="3859" width="13.28515625" customWidth="1"/>
    <col min="3860" max="3860" width="11.28515625" customWidth="1"/>
    <col min="3861" max="3861" width="11.7109375" customWidth="1"/>
    <col min="3862" max="3862" width="13.42578125" customWidth="1"/>
    <col min="3863" max="3865" width="11.7109375" customWidth="1"/>
    <col min="4095" max="4095" width="3.7109375" customWidth="1"/>
    <col min="4096" max="4096" width="6.7109375" customWidth="1"/>
    <col min="4097" max="4097" width="7" customWidth="1"/>
    <col min="4098" max="4098" width="13.85546875" customWidth="1"/>
    <col min="4099" max="4099" width="10" customWidth="1"/>
    <col min="4100" max="4100" width="14.28515625" customWidth="1"/>
    <col min="4101" max="4101" width="6.7109375" customWidth="1"/>
    <col min="4103" max="4103" width="7.7109375" customWidth="1"/>
    <col min="4104" max="4104" width="10.5703125" customWidth="1"/>
    <col min="4105" max="4105" width="10.28515625" customWidth="1"/>
    <col min="4106" max="4114" width="0" hidden="1" customWidth="1"/>
    <col min="4115" max="4115" width="13.28515625" customWidth="1"/>
    <col min="4116" max="4116" width="11.28515625" customWidth="1"/>
    <col min="4117" max="4117" width="11.7109375" customWidth="1"/>
    <col min="4118" max="4118" width="13.42578125" customWidth="1"/>
    <col min="4119" max="4121" width="11.7109375" customWidth="1"/>
    <col min="4351" max="4351" width="3.7109375" customWidth="1"/>
    <col min="4352" max="4352" width="6.7109375" customWidth="1"/>
    <col min="4353" max="4353" width="7" customWidth="1"/>
    <col min="4354" max="4354" width="13.85546875" customWidth="1"/>
    <col min="4355" max="4355" width="10" customWidth="1"/>
    <col min="4356" max="4356" width="14.28515625" customWidth="1"/>
    <col min="4357" max="4357" width="6.7109375" customWidth="1"/>
    <col min="4359" max="4359" width="7.7109375" customWidth="1"/>
    <col min="4360" max="4360" width="10.5703125" customWidth="1"/>
    <col min="4361" max="4361" width="10.28515625" customWidth="1"/>
    <col min="4362" max="4370" width="0" hidden="1" customWidth="1"/>
    <col min="4371" max="4371" width="13.28515625" customWidth="1"/>
    <col min="4372" max="4372" width="11.28515625" customWidth="1"/>
    <col min="4373" max="4373" width="11.7109375" customWidth="1"/>
    <col min="4374" max="4374" width="13.42578125" customWidth="1"/>
    <col min="4375" max="4377" width="11.7109375" customWidth="1"/>
    <col min="4607" max="4607" width="3.7109375" customWidth="1"/>
    <col min="4608" max="4608" width="6.7109375" customWidth="1"/>
    <col min="4609" max="4609" width="7" customWidth="1"/>
    <col min="4610" max="4610" width="13.85546875" customWidth="1"/>
    <col min="4611" max="4611" width="10" customWidth="1"/>
    <col min="4612" max="4612" width="14.28515625" customWidth="1"/>
    <col min="4613" max="4613" width="6.7109375" customWidth="1"/>
    <col min="4615" max="4615" width="7.7109375" customWidth="1"/>
    <col min="4616" max="4616" width="10.5703125" customWidth="1"/>
    <col min="4617" max="4617" width="10.28515625" customWidth="1"/>
    <col min="4618" max="4626" width="0" hidden="1" customWidth="1"/>
    <col min="4627" max="4627" width="13.28515625" customWidth="1"/>
    <col min="4628" max="4628" width="11.28515625" customWidth="1"/>
    <col min="4629" max="4629" width="11.7109375" customWidth="1"/>
    <col min="4630" max="4630" width="13.42578125" customWidth="1"/>
    <col min="4631" max="4633" width="11.7109375" customWidth="1"/>
    <col min="4863" max="4863" width="3.7109375" customWidth="1"/>
    <col min="4864" max="4864" width="6.7109375" customWidth="1"/>
    <col min="4865" max="4865" width="7" customWidth="1"/>
    <col min="4866" max="4866" width="13.85546875" customWidth="1"/>
    <col min="4867" max="4867" width="10" customWidth="1"/>
    <col min="4868" max="4868" width="14.28515625" customWidth="1"/>
    <col min="4869" max="4869" width="6.7109375" customWidth="1"/>
    <col min="4871" max="4871" width="7.7109375" customWidth="1"/>
    <col min="4872" max="4872" width="10.5703125" customWidth="1"/>
    <col min="4873" max="4873" width="10.28515625" customWidth="1"/>
    <col min="4874" max="4882" width="0" hidden="1" customWidth="1"/>
    <col min="4883" max="4883" width="13.28515625" customWidth="1"/>
    <col min="4884" max="4884" width="11.28515625" customWidth="1"/>
    <col min="4885" max="4885" width="11.7109375" customWidth="1"/>
    <col min="4886" max="4886" width="13.42578125" customWidth="1"/>
    <col min="4887" max="4889" width="11.7109375" customWidth="1"/>
    <col min="5119" max="5119" width="3.7109375" customWidth="1"/>
    <col min="5120" max="5120" width="6.7109375" customWidth="1"/>
    <col min="5121" max="5121" width="7" customWidth="1"/>
    <col min="5122" max="5122" width="13.85546875" customWidth="1"/>
    <col min="5123" max="5123" width="10" customWidth="1"/>
    <col min="5124" max="5124" width="14.28515625" customWidth="1"/>
    <col min="5125" max="5125" width="6.7109375" customWidth="1"/>
    <col min="5127" max="5127" width="7.7109375" customWidth="1"/>
    <col min="5128" max="5128" width="10.5703125" customWidth="1"/>
    <col min="5129" max="5129" width="10.28515625" customWidth="1"/>
    <col min="5130" max="5138" width="0" hidden="1" customWidth="1"/>
    <col min="5139" max="5139" width="13.28515625" customWidth="1"/>
    <col min="5140" max="5140" width="11.28515625" customWidth="1"/>
    <col min="5141" max="5141" width="11.7109375" customWidth="1"/>
    <col min="5142" max="5142" width="13.42578125" customWidth="1"/>
    <col min="5143" max="5145" width="11.7109375" customWidth="1"/>
    <col min="5375" max="5375" width="3.7109375" customWidth="1"/>
    <col min="5376" max="5376" width="6.7109375" customWidth="1"/>
    <col min="5377" max="5377" width="7" customWidth="1"/>
    <col min="5378" max="5378" width="13.85546875" customWidth="1"/>
    <col min="5379" max="5379" width="10" customWidth="1"/>
    <col min="5380" max="5380" width="14.28515625" customWidth="1"/>
    <col min="5381" max="5381" width="6.7109375" customWidth="1"/>
    <col min="5383" max="5383" width="7.7109375" customWidth="1"/>
    <col min="5384" max="5384" width="10.5703125" customWidth="1"/>
    <col min="5385" max="5385" width="10.28515625" customWidth="1"/>
    <col min="5386" max="5394" width="0" hidden="1" customWidth="1"/>
    <col min="5395" max="5395" width="13.28515625" customWidth="1"/>
    <col min="5396" max="5396" width="11.28515625" customWidth="1"/>
    <col min="5397" max="5397" width="11.7109375" customWidth="1"/>
    <col min="5398" max="5398" width="13.42578125" customWidth="1"/>
    <col min="5399" max="5401" width="11.7109375" customWidth="1"/>
    <col min="5631" max="5631" width="3.7109375" customWidth="1"/>
    <col min="5632" max="5632" width="6.7109375" customWidth="1"/>
    <col min="5633" max="5633" width="7" customWidth="1"/>
    <col min="5634" max="5634" width="13.85546875" customWidth="1"/>
    <col min="5635" max="5635" width="10" customWidth="1"/>
    <col min="5636" max="5636" width="14.28515625" customWidth="1"/>
    <col min="5637" max="5637" width="6.7109375" customWidth="1"/>
    <col min="5639" max="5639" width="7.7109375" customWidth="1"/>
    <col min="5640" max="5640" width="10.5703125" customWidth="1"/>
    <col min="5641" max="5641" width="10.28515625" customWidth="1"/>
    <col min="5642" max="5650" width="0" hidden="1" customWidth="1"/>
    <col min="5651" max="5651" width="13.28515625" customWidth="1"/>
    <col min="5652" max="5652" width="11.28515625" customWidth="1"/>
    <col min="5653" max="5653" width="11.7109375" customWidth="1"/>
    <col min="5654" max="5654" width="13.42578125" customWidth="1"/>
    <col min="5655" max="5657" width="11.7109375" customWidth="1"/>
    <col min="5887" max="5887" width="3.7109375" customWidth="1"/>
    <col min="5888" max="5888" width="6.7109375" customWidth="1"/>
    <col min="5889" max="5889" width="7" customWidth="1"/>
    <col min="5890" max="5890" width="13.85546875" customWidth="1"/>
    <col min="5891" max="5891" width="10" customWidth="1"/>
    <col min="5892" max="5892" width="14.28515625" customWidth="1"/>
    <col min="5893" max="5893" width="6.7109375" customWidth="1"/>
    <col min="5895" max="5895" width="7.7109375" customWidth="1"/>
    <col min="5896" max="5896" width="10.5703125" customWidth="1"/>
    <col min="5897" max="5897" width="10.28515625" customWidth="1"/>
    <col min="5898" max="5906" width="0" hidden="1" customWidth="1"/>
    <col min="5907" max="5907" width="13.28515625" customWidth="1"/>
    <col min="5908" max="5908" width="11.28515625" customWidth="1"/>
    <col min="5909" max="5909" width="11.7109375" customWidth="1"/>
    <col min="5910" max="5910" width="13.42578125" customWidth="1"/>
    <col min="5911" max="5913" width="11.7109375" customWidth="1"/>
    <col min="6143" max="6143" width="3.7109375" customWidth="1"/>
    <col min="6144" max="6144" width="6.7109375" customWidth="1"/>
    <col min="6145" max="6145" width="7" customWidth="1"/>
    <col min="6146" max="6146" width="13.85546875" customWidth="1"/>
    <col min="6147" max="6147" width="10" customWidth="1"/>
    <col min="6148" max="6148" width="14.28515625" customWidth="1"/>
    <col min="6149" max="6149" width="6.7109375" customWidth="1"/>
    <col min="6151" max="6151" width="7.7109375" customWidth="1"/>
    <col min="6152" max="6152" width="10.5703125" customWidth="1"/>
    <col min="6153" max="6153" width="10.28515625" customWidth="1"/>
    <col min="6154" max="6162" width="0" hidden="1" customWidth="1"/>
    <col min="6163" max="6163" width="13.28515625" customWidth="1"/>
    <col min="6164" max="6164" width="11.28515625" customWidth="1"/>
    <col min="6165" max="6165" width="11.7109375" customWidth="1"/>
    <col min="6166" max="6166" width="13.42578125" customWidth="1"/>
    <col min="6167" max="6169" width="11.7109375" customWidth="1"/>
    <col min="6399" max="6399" width="3.7109375" customWidth="1"/>
    <col min="6400" max="6400" width="6.7109375" customWidth="1"/>
    <col min="6401" max="6401" width="7" customWidth="1"/>
    <col min="6402" max="6402" width="13.85546875" customWidth="1"/>
    <col min="6403" max="6403" width="10" customWidth="1"/>
    <col min="6404" max="6404" width="14.28515625" customWidth="1"/>
    <col min="6405" max="6405" width="6.7109375" customWidth="1"/>
    <col min="6407" max="6407" width="7.7109375" customWidth="1"/>
    <col min="6408" max="6408" width="10.5703125" customWidth="1"/>
    <col min="6409" max="6409" width="10.28515625" customWidth="1"/>
    <col min="6410" max="6418" width="0" hidden="1" customWidth="1"/>
    <col min="6419" max="6419" width="13.28515625" customWidth="1"/>
    <col min="6420" max="6420" width="11.28515625" customWidth="1"/>
    <col min="6421" max="6421" width="11.7109375" customWidth="1"/>
    <col min="6422" max="6422" width="13.42578125" customWidth="1"/>
    <col min="6423" max="6425" width="11.7109375" customWidth="1"/>
    <col min="6655" max="6655" width="3.7109375" customWidth="1"/>
    <col min="6656" max="6656" width="6.7109375" customWidth="1"/>
    <col min="6657" max="6657" width="7" customWidth="1"/>
    <col min="6658" max="6658" width="13.85546875" customWidth="1"/>
    <col min="6659" max="6659" width="10" customWidth="1"/>
    <col min="6660" max="6660" width="14.28515625" customWidth="1"/>
    <col min="6661" max="6661" width="6.7109375" customWidth="1"/>
    <col min="6663" max="6663" width="7.7109375" customWidth="1"/>
    <col min="6664" max="6664" width="10.5703125" customWidth="1"/>
    <col min="6665" max="6665" width="10.28515625" customWidth="1"/>
    <col min="6666" max="6674" width="0" hidden="1" customWidth="1"/>
    <col min="6675" max="6675" width="13.28515625" customWidth="1"/>
    <col min="6676" max="6676" width="11.28515625" customWidth="1"/>
    <col min="6677" max="6677" width="11.7109375" customWidth="1"/>
    <col min="6678" max="6678" width="13.42578125" customWidth="1"/>
    <col min="6679" max="6681" width="11.7109375" customWidth="1"/>
    <col min="6911" max="6911" width="3.7109375" customWidth="1"/>
    <col min="6912" max="6912" width="6.7109375" customWidth="1"/>
    <col min="6913" max="6913" width="7" customWidth="1"/>
    <col min="6914" max="6914" width="13.85546875" customWidth="1"/>
    <col min="6915" max="6915" width="10" customWidth="1"/>
    <col min="6916" max="6916" width="14.28515625" customWidth="1"/>
    <col min="6917" max="6917" width="6.7109375" customWidth="1"/>
    <col min="6919" max="6919" width="7.7109375" customWidth="1"/>
    <col min="6920" max="6920" width="10.5703125" customWidth="1"/>
    <col min="6921" max="6921" width="10.28515625" customWidth="1"/>
    <col min="6922" max="6930" width="0" hidden="1" customWidth="1"/>
    <col min="6931" max="6931" width="13.28515625" customWidth="1"/>
    <col min="6932" max="6932" width="11.28515625" customWidth="1"/>
    <col min="6933" max="6933" width="11.7109375" customWidth="1"/>
    <col min="6934" max="6934" width="13.42578125" customWidth="1"/>
    <col min="6935" max="6937" width="11.7109375" customWidth="1"/>
    <col min="7167" max="7167" width="3.7109375" customWidth="1"/>
    <col min="7168" max="7168" width="6.7109375" customWidth="1"/>
    <col min="7169" max="7169" width="7" customWidth="1"/>
    <col min="7170" max="7170" width="13.85546875" customWidth="1"/>
    <col min="7171" max="7171" width="10" customWidth="1"/>
    <col min="7172" max="7172" width="14.28515625" customWidth="1"/>
    <col min="7173" max="7173" width="6.7109375" customWidth="1"/>
    <col min="7175" max="7175" width="7.7109375" customWidth="1"/>
    <col min="7176" max="7176" width="10.5703125" customWidth="1"/>
    <col min="7177" max="7177" width="10.28515625" customWidth="1"/>
    <col min="7178" max="7186" width="0" hidden="1" customWidth="1"/>
    <col min="7187" max="7187" width="13.28515625" customWidth="1"/>
    <col min="7188" max="7188" width="11.28515625" customWidth="1"/>
    <col min="7189" max="7189" width="11.7109375" customWidth="1"/>
    <col min="7190" max="7190" width="13.42578125" customWidth="1"/>
    <col min="7191" max="7193" width="11.7109375" customWidth="1"/>
    <col min="7423" max="7423" width="3.7109375" customWidth="1"/>
    <col min="7424" max="7424" width="6.7109375" customWidth="1"/>
    <col min="7425" max="7425" width="7" customWidth="1"/>
    <col min="7426" max="7426" width="13.85546875" customWidth="1"/>
    <col min="7427" max="7427" width="10" customWidth="1"/>
    <col min="7428" max="7428" width="14.28515625" customWidth="1"/>
    <col min="7429" max="7429" width="6.7109375" customWidth="1"/>
    <col min="7431" max="7431" width="7.7109375" customWidth="1"/>
    <col min="7432" max="7432" width="10.5703125" customWidth="1"/>
    <col min="7433" max="7433" width="10.28515625" customWidth="1"/>
    <col min="7434" max="7442" width="0" hidden="1" customWidth="1"/>
    <col min="7443" max="7443" width="13.28515625" customWidth="1"/>
    <col min="7444" max="7444" width="11.28515625" customWidth="1"/>
    <col min="7445" max="7445" width="11.7109375" customWidth="1"/>
    <col min="7446" max="7446" width="13.42578125" customWidth="1"/>
    <col min="7447" max="7449" width="11.7109375" customWidth="1"/>
    <col min="7679" max="7679" width="3.7109375" customWidth="1"/>
    <col min="7680" max="7680" width="6.7109375" customWidth="1"/>
    <col min="7681" max="7681" width="7" customWidth="1"/>
    <col min="7682" max="7682" width="13.85546875" customWidth="1"/>
    <col min="7683" max="7683" width="10" customWidth="1"/>
    <col min="7684" max="7684" width="14.28515625" customWidth="1"/>
    <col min="7685" max="7685" width="6.7109375" customWidth="1"/>
    <col min="7687" max="7687" width="7.7109375" customWidth="1"/>
    <col min="7688" max="7688" width="10.5703125" customWidth="1"/>
    <col min="7689" max="7689" width="10.28515625" customWidth="1"/>
    <col min="7690" max="7698" width="0" hidden="1" customWidth="1"/>
    <col min="7699" max="7699" width="13.28515625" customWidth="1"/>
    <col min="7700" max="7700" width="11.28515625" customWidth="1"/>
    <col min="7701" max="7701" width="11.7109375" customWidth="1"/>
    <col min="7702" max="7702" width="13.42578125" customWidth="1"/>
    <col min="7703" max="7705" width="11.7109375" customWidth="1"/>
    <col min="7935" max="7935" width="3.7109375" customWidth="1"/>
    <col min="7936" max="7936" width="6.7109375" customWidth="1"/>
    <col min="7937" max="7937" width="7" customWidth="1"/>
    <col min="7938" max="7938" width="13.85546875" customWidth="1"/>
    <col min="7939" max="7939" width="10" customWidth="1"/>
    <col min="7940" max="7940" width="14.28515625" customWidth="1"/>
    <col min="7941" max="7941" width="6.7109375" customWidth="1"/>
    <col min="7943" max="7943" width="7.7109375" customWidth="1"/>
    <col min="7944" max="7944" width="10.5703125" customWidth="1"/>
    <col min="7945" max="7945" width="10.28515625" customWidth="1"/>
    <col min="7946" max="7954" width="0" hidden="1" customWidth="1"/>
    <col min="7955" max="7955" width="13.28515625" customWidth="1"/>
    <col min="7956" max="7956" width="11.28515625" customWidth="1"/>
    <col min="7957" max="7957" width="11.7109375" customWidth="1"/>
    <col min="7958" max="7958" width="13.42578125" customWidth="1"/>
    <col min="7959" max="7961" width="11.7109375" customWidth="1"/>
    <col min="8191" max="8191" width="3.7109375" customWidth="1"/>
    <col min="8192" max="8192" width="6.7109375" customWidth="1"/>
    <col min="8193" max="8193" width="7" customWidth="1"/>
    <col min="8194" max="8194" width="13.85546875" customWidth="1"/>
    <col min="8195" max="8195" width="10" customWidth="1"/>
    <col min="8196" max="8196" width="14.28515625" customWidth="1"/>
    <col min="8197" max="8197" width="6.7109375" customWidth="1"/>
    <col min="8199" max="8199" width="7.7109375" customWidth="1"/>
    <col min="8200" max="8200" width="10.5703125" customWidth="1"/>
    <col min="8201" max="8201" width="10.28515625" customWidth="1"/>
    <col min="8202" max="8210" width="0" hidden="1" customWidth="1"/>
    <col min="8211" max="8211" width="13.28515625" customWidth="1"/>
    <col min="8212" max="8212" width="11.28515625" customWidth="1"/>
    <col min="8213" max="8213" width="11.7109375" customWidth="1"/>
    <col min="8214" max="8214" width="13.42578125" customWidth="1"/>
    <col min="8215" max="8217" width="11.7109375" customWidth="1"/>
    <col min="8447" max="8447" width="3.7109375" customWidth="1"/>
    <col min="8448" max="8448" width="6.7109375" customWidth="1"/>
    <col min="8449" max="8449" width="7" customWidth="1"/>
    <col min="8450" max="8450" width="13.85546875" customWidth="1"/>
    <col min="8451" max="8451" width="10" customWidth="1"/>
    <col min="8452" max="8452" width="14.28515625" customWidth="1"/>
    <col min="8453" max="8453" width="6.7109375" customWidth="1"/>
    <col min="8455" max="8455" width="7.7109375" customWidth="1"/>
    <col min="8456" max="8456" width="10.5703125" customWidth="1"/>
    <col min="8457" max="8457" width="10.28515625" customWidth="1"/>
    <col min="8458" max="8466" width="0" hidden="1" customWidth="1"/>
    <col min="8467" max="8467" width="13.28515625" customWidth="1"/>
    <col min="8468" max="8468" width="11.28515625" customWidth="1"/>
    <col min="8469" max="8469" width="11.7109375" customWidth="1"/>
    <col min="8470" max="8470" width="13.42578125" customWidth="1"/>
    <col min="8471" max="8473" width="11.7109375" customWidth="1"/>
    <col min="8703" max="8703" width="3.7109375" customWidth="1"/>
    <col min="8704" max="8704" width="6.7109375" customWidth="1"/>
    <col min="8705" max="8705" width="7" customWidth="1"/>
    <col min="8706" max="8706" width="13.85546875" customWidth="1"/>
    <col min="8707" max="8707" width="10" customWidth="1"/>
    <col min="8708" max="8708" width="14.28515625" customWidth="1"/>
    <col min="8709" max="8709" width="6.7109375" customWidth="1"/>
    <col min="8711" max="8711" width="7.7109375" customWidth="1"/>
    <col min="8712" max="8712" width="10.5703125" customWidth="1"/>
    <col min="8713" max="8713" width="10.28515625" customWidth="1"/>
    <col min="8714" max="8722" width="0" hidden="1" customWidth="1"/>
    <col min="8723" max="8723" width="13.28515625" customWidth="1"/>
    <col min="8724" max="8724" width="11.28515625" customWidth="1"/>
    <col min="8725" max="8725" width="11.7109375" customWidth="1"/>
    <col min="8726" max="8726" width="13.42578125" customWidth="1"/>
    <col min="8727" max="8729" width="11.7109375" customWidth="1"/>
    <col min="8959" max="8959" width="3.7109375" customWidth="1"/>
    <col min="8960" max="8960" width="6.7109375" customWidth="1"/>
    <col min="8961" max="8961" width="7" customWidth="1"/>
    <col min="8962" max="8962" width="13.85546875" customWidth="1"/>
    <col min="8963" max="8963" width="10" customWidth="1"/>
    <col min="8964" max="8964" width="14.28515625" customWidth="1"/>
    <col min="8965" max="8965" width="6.7109375" customWidth="1"/>
    <col min="8967" max="8967" width="7.7109375" customWidth="1"/>
    <col min="8968" max="8968" width="10.5703125" customWidth="1"/>
    <col min="8969" max="8969" width="10.28515625" customWidth="1"/>
    <col min="8970" max="8978" width="0" hidden="1" customWidth="1"/>
    <col min="8979" max="8979" width="13.28515625" customWidth="1"/>
    <col min="8980" max="8980" width="11.28515625" customWidth="1"/>
    <col min="8981" max="8981" width="11.7109375" customWidth="1"/>
    <col min="8982" max="8982" width="13.42578125" customWidth="1"/>
    <col min="8983" max="8985" width="11.7109375" customWidth="1"/>
    <col min="9215" max="9215" width="3.7109375" customWidth="1"/>
    <col min="9216" max="9216" width="6.7109375" customWidth="1"/>
    <col min="9217" max="9217" width="7" customWidth="1"/>
    <col min="9218" max="9218" width="13.85546875" customWidth="1"/>
    <col min="9219" max="9219" width="10" customWidth="1"/>
    <col min="9220" max="9220" width="14.28515625" customWidth="1"/>
    <col min="9221" max="9221" width="6.7109375" customWidth="1"/>
    <col min="9223" max="9223" width="7.7109375" customWidth="1"/>
    <col min="9224" max="9224" width="10.5703125" customWidth="1"/>
    <col min="9225" max="9225" width="10.28515625" customWidth="1"/>
    <col min="9226" max="9234" width="0" hidden="1" customWidth="1"/>
    <col min="9235" max="9235" width="13.28515625" customWidth="1"/>
    <col min="9236" max="9236" width="11.28515625" customWidth="1"/>
    <col min="9237" max="9237" width="11.7109375" customWidth="1"/>
    <col min="9238" max="9238" width="13.42578125" customWidth="1"/>
    <col min="9239" max="9241" width="11.7109375" customWidth="1"/>
    <col min="9471" max="9471" width="3.7109375" customWidth="1"/>
    <col min="9472" max="9472" width="6.7109375" customWidth="1"/>
    <col min="9473" max="9473" width="7" customWidth="1"/>
    <col min="9474" max="9474" width="13.85546875" customWidth="1"/>
    <col min="9475" max="9475" width="10" customWidth="1"/>
    <col min="9476" max="9476" width="14.28515625" customWidth="1"/>
    <col min="9477" max="9477" width="6.7109375" customWidth="1"/>
    <col min="9479" max="9479" width="7.7109375" customWidth="1"/>
    <col min="9480" max="9480" width="10.5703125" customWidth="1"/>
    <col min="9481" max="9481" width="10.28515625" customWidth="1"/>
    <col min="9482" max="9490" width="0" hidden="1" customWidth="1"/>
    <col min="9491" max="9491" width="13.28515625" customWidth="1"/>
    <col min="9492" max="9492" width="11.28515625" customWidth="1"/>
    <col min="9493" max="9493" width="11.7109375" customWidth="1"/>
    <col min="9494" max="9494" width="13.42578125" customWidth="1"/>
    <col min="9495" max="9497" width="11.7109375" customWidth="1"/>
    <col min="9727" max="9727" width="3.7109375" customWidth="1"/>
    <col min="9728" max="9728" width="6.7109375" customWidth="1"/>
    <col min="9729" max="9729" width="7" customWidth="1"/>
    <col min="9730" max="9730" width="13.85546875" customWidth="1"/>
    <col min="9731" max="9731" width="10" customWidth="1"/>
    <col min="9732" max="9732" width="14.28515625" customWidth="1"/>
    <col min="9733" max="9733" width="6.7109375" customWidth="1"/>
    <col min="9735" max="9735" width="7.7109375" customWidth="1"/>
    <col min="9736" max="9736" width="10.5703125" customWidth="1"/>
    <col min="9737" max="9737" width="10.28515625" customWidth="1"/>
    <col min="9738" max="9746" width="0" hidden="1" customWidth="1"/>
    <col min="9747" max="9747" width="13.28515625" customWidth="1"/>
    <col min="9748" max="9748" width="11.28515625" customWidth="1"/>
    <col min="9749" max="9749" width="11.7109375" customWidth="1"/>
    <col min="9750" max="9750" width="13.42578125" customWidth="1"/>
    <col min="9751" max="9753" width="11.7109375" customWidth="1"/>
    <col min="9983" max="9983" width="3.7109375" customWidth="1"/>
    <col min="9984" max="9984" width="6.7109375" customWidth="1"/>
    <col min="9985" max="9985" width="7" customWidth="1"/>
    <col min="9986" max="9986" width="13.85546875" customWidth="1"/>
    <col min="9987" max="9987" width="10" customWidth="1"/>
    <col min="9988" max="9988" width="14.28515625" customWidth="1"/>
    <col min="9989" max="9989" width="6.7109375" customWidth="1"/>
    <col min="9991" max="9991" width="7.7109375" customWidth="1"/>
    <col min="9992" max="9992" width="10.5703125" customWidth="1"/>
    <col min="9993" max="9993" width="10.28515625" customWidth="1"/>
    <col min="9994" max="10002" width="0" hidden="1" customWidth="1"/>
    <col min="10003" max="10003" width="13.28515625" customWidth="1"/>
    <col min="10004" max="10004" width="11.28515625" customWidth="1"/>
    <col min="10005" max="10005" width="11.7109375" customWidth="1"/>
    <col min="10006" max="10006" width="13.42578125" customWidth="1"/>
    <col min="10007" max="10009" width="11.7109375" customWidth="1"/>
    <col min="10239" max="10239" width="3.7109375" customWidth="1"/>
    <col min="10240" max="10240" width="6.7109375" customWidth="1"/>
    <col min="10241" max="10241" width="7" customWidth="1"/>
    <col min="10242" max="10242" width="13.85546875" customWidth="1"/>
    <col min="10243" max="10243" width="10" customWidth="1"/>
    <col min="10244" max="10244" width="14.28515625" customWidth="1"/>
    <col min="10245" max="10245" width="6.7109375" customWidth="1"/>
    <col min="10247" max="10247" width="7.7109375" customWidth="1"/>
    <col min="10248" max="10248" width="10.5703125" customWidth="1"/>
    <col min="10249" max="10249" width="10.28515625" customWidth="1"/>
    <col min="10250" max="10258" width="0" hidden="1" customWidth="1"/>
    <col min="10259" max="10259" width="13.28515625" customWidth="1"/>
    <col min="10260" max="10260" width="11.28515625" customWidth="1"/>
    <col min="10261" max="10261" width="11.7109375" customWidth="1"/>
    <col min="10262" max="10262" width="13.42578125" customWidth="1"/>
    <col min="10263" max="10265" width="11.7109375" customWidth="1"/>
    <col min="10495" max="10495" width="3.7109375" customWidth="1"/>
    <col min="10496" max="10496" width="6.7109375" customWidth="1"/>
    <col min="10497" max="10497" width="7" customWidth="1"/>
    <col min="10498" max="10498" width="13.85546875" customWidth="1"/>
    <col min="10499" max="10499" width="10" customWidth="1"/>
    <col min="10500" max="10500" width="14.28515625" customWidth="1"/>
    <col min="10501" max="10501" width="6.7109375" customWidth="1"/>
    <col min="10503" max="10503" width="7.7109375" customWidth="1"/>
    <col min="10504" max="10504" width="10.5703125" customWidth="1"/>
    <col min="10505" max="10505" width="10.28515625" customWidth="1"/>
    <col min="10506" max="10514" width="0" hidden="1" customWidth="1"/>
    <col min="10515" max="10515" width="13.28515625" customWidth="1"/>
    <col min="10516" max="10516" width="11.28515625" customWidth="1"/>
    <col min="10517" max="10517" width="11.7109375" customWidth="1"/>
    <col min="10518" max="10518" width="13.42578125" customWidth="1"/>
    <col min="10519" max="10521" width="11.7109375" customWidth="1"/>
    <col min="10751" max="10751" width="3.7109375" customWidth="1"/>
    <col min="10752" max="10752" width="6.7109375" customWidth="1"/>
    <col min="10753" max="10753" width="7" customWidth="1"/>
    <col min="10754" max="10754" width="13.85546875" customWidth="1"/>
    <col min="10755" max="10755" width="10" customWidth="1"/>
    <col min="10756" max="10756" width="14.28515625" customWidth="1"/>
    <col min="10757" max="10757" width="6.7109375" customWidth="1"/>
    <col min="10759" max="10759" width="7.7109375" customWidth="1"/>
    <col min="10760" max="10760" width="10.5703125" customWidth="1"/>
    <col min="10761" max="10761" width="10.28515625" customWidth="1"/>
    <col min="10762" max="10770" width="0" hidden="1" customWidth="1"/>
    <col min="10771" max="10771" width="13.28515625" customWidth="1"/>
    <col min="10772" max="10772" width="11.28515625" customWidth="1"/>
    <col min="10773" max="10773" width="11.7109375" customWidth="1"/>
    <col min="10774" max="10774" width="13.42578125" customWidth="1"/>
    <col min="10775" max="10777" width="11.7109375" customWidth="1"/>
    <col min="11007" max="11007" width="3.7109375" customWidth="1"/>
    <col min="11008" max="11008" width="6.7109375" customWidth="1"/>
    <col min="11009" max="11009" width="7" customWidth="1"/>
    <col min="11010" max="11010" width="13.85546875" customWidth="1"/>
    <col min="11011" max="11011" width="10" customWidth="1"/>
    <col min="11012" max="11012" width="14.28515625" customWidth="1"/>
    <col min="11013" max="11013" width="6.7109375" customWidth="1"/>
    <col min="11015" max="11015" width="7.7109375" customWidth="1"/>
    <col min="11016" max="11016" width="10.5703125" customWidth="1"/>
    <col min="11017" max="11017" width="10.28515625" customWidth="1"/>
    <col min="11018" max="11026" width="0" hidden="1" customWidth="1"/>
    <col min="11027" max="11027" width="13.28515625" customWidth="1"/>
    <col min="11028" max="11028" width="11.28515625" customWidth="1"/>
    <col min="11029" max="11029" width="11.7109375" customWidth="1"/>
    <col min="11030" max="11030" width="13.42578125" customWidth="1"/>
    <col min="11031" max="11033" width="11.7109375" customWidth="1"/>
    <col min="11263" max="11263" width="3.7109375" customWidth="1"/>
    <col min="11264" max="11264" width="6.7109375" customWidth="1"/>
    <col min="11265" max="11265" width="7" customWidth="1"/>
    <col min="11266" max="11266" width="13.85546875" customWidth="1"/>
    <col min="11267" max="11267" width="10" customWidth="1"/>
    <col min="11268" max="11268" width="14.28515625" customWidth="1"/>
    <col min="11269" max="11269" width="6.7109375" customWidth="1"/>
    <col min="11271" max="11271" width="7.7109375" customWidth="1"/>
    <col min="11272" max="11272" width="10.5703125" customWidth="1"/>
    <col min="11273" max="11273" width="10.28515625" customWidth="1"/>
    <col min="11274" max="11282" width="0" hidden="1" customWidth="1"/>
    <col min="11283" max="11283" width="13.28515625" customWidth="1"/>
    <col min="11284" max="11284" width="11.28515625" customWidth="1"/>
    <col min="11285" max="11285" width="11.7109375" customWidth="1"/>
    <col min="11286" max="11286" width="13.42578125" customWidth="1"/>
    <col min="11287" max="11289" width="11.7109375" customWidth="1"/>
    <col min="11519" max="11519" width="3.7109375" customWidth="1"/>
    <col min="11520" max="11520" width="6.7109375" customWidth="1"/>
    <col min="11521" max="11521" width="7" customWidth="1"/>
    <col min="11522" max="11522" width="13.85546875" customWidth="1"/>
    <col min="11523" max="11523" width="10" customWidth="1"/>
    <col min="11524" max="11524" width="14.28515625" customWidth="1"/>
    <col min="11525" max="11525" width="6.7109375" customWidth="1"/>
    <col min="11527" max="11527" width="7.7109375" customWidth="1"/>
    <col min="11528" max="11528" width="10.5703125" customWidth="1"/>
    <col min="11529" max="11529" width="10.28515625" customWidth="1"/>
    <col min="11530" max="11538" width="0" hidden="1" customWidth="1"/>
    <col min="11539" max="11539" width="13.28515625" customWidth="1"/>
    <col min="11540" max="11540" width="11.28515625" customWidth="1"/>
    <col min="11541" max="11541" width="11.7109375" customWidth="1"/>
    <col min="11542" max="11542" width="13.42578125" customWidth="1"/>
    <col min="11543" max="11545" width="11.7109375" customWidth="1"/>
    <col min="11775" max="11775" width="3.7109375" customWidth="1"/>
    <col min="11776" max="11776" width="6.7109375" customWidth="1"/>
    <col min="11777" max="11777" width="7" customWidth="1"/>
    <col min="11778" max="11778" width="13.85546875" customWidth="1"/>
    <col min="11779" max="11779" width="10" customWidth="1"/>
    <col min="11780" max="11780" width="14.28515625" customWidth="1"/>
    <col min="11781" max="11781" width="6.7109375" customWidth="1"/>
    <col min="11783" max="11783" width="7.7109375" customWidth="1"/>
    <col min="11784" max="11784" width="10.5703125" customWidth="1"/>
    <col min="11785" max="11785" width="10.28515625" customWidth="1"/>
    <col min="11786" max="11794" width="0" hidden="1" customWidth="1"/>
    <col min="11795" max="11795" width="13.28515625" customWidth="1"/>
    <col min="11796" max="11796" width="11.28515625" customWidth="1"/>
    <col min="11797" max="11797" width="11.7109375" customWidth="1"/>
    <col min="11798" max="11798" width="13.42578125" customWidth="1"/>
    <col min="11799" max="11801" width="11.7109375" customWidth="1"/>
    <col min="12031" max="12031" width="3.7109375" customWidth="1"/>
    <col min="12032" max="12032" width="6.7109375" customWidth="1"/>
    <col min="12033" max="12033" width="7" customWidth="1"/>
    <col min="12034" max="12034" width="13.85546875" customWidth="1"/>
    <col min="12035" max="12035" width="10" customWidth="1"/>
    <col min="12036" max="12036" width="14.28515625" customWidth="1"/>
    <col min="12037" max="12037" width="6.7109375" customWidth="1"/>
    <col min="12039" max="12039" width="7.7109375" customWidth="1"/>
    <col min="12040" max="12040" width="10.5703125" customWidth="1"/>
    <col min="12041" max="12041" width="10.28515625" customWidth="1"/>
    <col min="12042" max="12050" width="0" hidden="1" customWidth="1"/>
    <col min="12051" max="12051" width="13.28515625" customWidth="1"/>
    <col min="12052" max="12052" width="11.28515625" customWidth="1"/>
    <col min="12053" max="12053" width="11.7109375" customWidth="1"/>
    <col min="12054" max="12054" width="13.42578125" customWidth="1"/>
    <col min="12055" max="12057" width="11.7109375" customWidth="1"/>
    <col min="12287" max="12287" width="3.7109375" customWidth="1"/>
    <col min="12288" max="12288" width="6.7109375" customWidth="1"/>
    <col min="12289" max="12289" width="7" customWidth="1"/>
    <col min="12290" max="12290" width="13.85546875" customWidth="1"/>
    <col min="12291" max="12291" width="10" customWidth="1"/>
    <col min="12292" max="12292" width="14.28515625" customWidth="1"/>
    <col min="12293" max="12293" width="6.7109375" customWidth="1"/>
    <col min="12295" max="12295" width="7.7109375" customWidth="1"/>
    <col min="12296" max="12296" width="10.5703125" customWidth="1"/>
    <col min="12297" max="12297" width="10.28515625" customWidth="1"/>
    <col min="12298" max="12306" width="0" hidden="1" customWidth="1"/>
    <col min="12307" max="12307" width="13.28515625" customWidth="1"/>
    <col min="12308" max="12308" width="11.28515625" customWidth="1"/>
    <col min="12309" max="12309" width="11.7109375" customWidth="1"/>
    <col min="12310" max="12310" width="13.42578125" customWidth="1"/>
    <col min="12311" max="12313" width="11.7109375" customWidth="1"/>
    <col min="12543" max="12543" width="3.7109375" customWidth="1"/>
    <col min="12544" max="12544" width="6.7109375" customWidth="1"/>
    <col min="12545" max="12545" width="7" customWidth="1"/>
    <col min="12546" max="12546" width="13.85546875" customWidth="1"/>
    <col min="12547" max="12547" width="10" customWidth="1"/>
    <col min="12548" max="12548" width="14.28515625" customWidth="1"/>
    <col min="12549" max="12549" width="6.7109375" customWidth="1"/>
    <col min="12551" max="12551" width="7.7109375" customWidth="1"/>
    <col min="12552" max="12552" width="10.5703125" customWidth="1"/>
    <col min="12553" max="12553" width="10.28515625" customWidth="1"/>
    <col min="12554" max="12562" width="0" hidden="1" customWidth="1"/>
    <col min="12563" max="12563" width="13.28515625" customWidth="1"/>
    <col min="12564" max="12564" width="11.28515625" customWidth="1"/>
    <col min="12565" max="12565" width="11.7109375" customWidth="1"/>
    <col min="12566" max="12566" width="13.42578125" customWidth="1"/>
    <col min="12567" max="12569" width="11.7109375" customWidth="1"/>
    <col min="12799" max="12799" width="3.7109375" customWidth="1"/>
    <col min="12800" max="12800" width="6.7109375" customWidth="1"/>
    <col min="12801" max="12801" width="7" customWidth="1"/>
    <col min="12802" max="12802" width="13.85546875" customWidth="1"/>
    <col min="12803" max="12803" width="10" customWidth="1"/>
    <col min="12804" max="12804" width="14.28515625" customWidth="1"/>
    <col min="12805" max="12805" width="6.7109375" customWidth="1"/>
    <col min="12807" max="12807" width="7.7109375" customWidth="1"/>
    <col min="12808" max="12808" width="10.5703125" customWidth="1"/>
    <col min="12809" max="12809" width="10.28515625" customWidth="1"/>
    <col min="12810" max="12818" width="0" hidden="1" customWidth="1"/>
    <col min="12819" max="12819" width="13.28515625" customWidth="1"/>
    <col min="12820" max="12820" width="11.28515625" customWidth="1"/>
    <col min="12821" max="12821" width="11.7109375" customWidth="1"/>
    <col min="12822" max="12822" width="13.42578125" customWidth="1"/>
    <col min="12823" max="12825" width="11.7109375" customWidth="1"/>
    <col min="13055" max="13055" width="3.7109375" customWidth="1"/>
    <col min="13056" max="13056" width="6.7109375" customWidth="1"/>
    <col min="13057" max="13057" width="7" customWidth="1"/>
    <col min="13058" max="13058" width="13.85546875" customWidth="1"/>
    <col min="13059" max="13059" width="10" customWidth="1"/>
    <col min="13060" max="13060" width="14.28515625" customWidth="1"/>
    <col min="13061" max="13061" width="6.7109375" customWidth="1"/>
    <col min="13063" max="13063" width="7.7109375" customWidth="1"/>
    <col min="13064" max="13064" width="10.5703125" customWidth="1"/>
    <col min="13065" max="13065" width="10.28515625" customWidth="1"/>
    <col min="13066" max="13074" width="0" hidden="1" customWidth="1"/>
    <col min="13075" max="13075" width="13.28515625" customWidth="1"/>
    <col min="13076" max="13076" width="11.28515625" customWidth="1"/>
    <col min="13077" max="13077" width="11.7109375" customWidth="1"/>
    <col min="13078" max="13078" width="13.42578125" customWidth="1"/>
    <col min="13079" max="13081" width="11.7109375" customWidth="1"/>
    <col min="13311" max="13311" width="3.7109375" customWidth="1"/>
    <col min="13312" max="13312" width="6.7109375" customWidth="1"/>
    <col min="13313" max="13313" width="7" customWidth="1"/>
    <col min="13314" max="13314" width="13.85546875" customWidth="1"/>
    <col min="13315" max="13315" width="10" customWidth="1"/>
    <col min="13316" max="13316" width="14.28515625" customWidth="1"/>
    <col min="13317" max="13317" width="6.7109375" customWidth="1"/>
    <col min="13319" max="13319" width="7.7109375" customWidth="1"/>
    <col min="13320" max="13320" width="10.5703125" customWidth="1"/>
    <col min="13321" max="13321" width="10.28515625" customWidth="1"/>
    <col min="13322" max="13330" width="0" hidden="1" customWidth="1"/>
    <col min="13331" max="13331" width="13.28515625" customWidth="1"/>
    <col min="13332" max="13332" width="11.28515625" customWidth="1"/>
    <col min="13333" max="13333" width="11.7109375" customWidth="1"/>
    <col min="13334" max="13334" width="13.42578125" customWidth="1"/>
    <col min="13335" max="13337" width="11.7109375" customWidth="1"/>
    <col min="13567" max="13567" width="3.7109375" customWidth="1"/>
    <col min="13568" max="13568" width="6.7109375" customWidth="1"/>
    <col min="13569" max="13569" width="7" customWidth="1"/>
    <col min="13570" max="13570" width="13.85546875" customWidth="1"/>
    <col min="13571" max="13571" width="10" customWidth="1"/>
    <col min="13572" max="13572" width="14.28515625" customWidth="1"/>
    <col min="13573" max="13573" width="6.7109375" customWidth="1"/>
    <col min="13575" max="13575" width="7.7109375" customWidth="1"/>
    <col min="13576" max="13576" width="10.5703125" customWidth="1"/>
    <col min="13577" max="13577" width="10.28515625" customWidth="1"/>
    <col min="13578" max="13586" width="0" hidden="1" customWidth="1"/>
    <col min="13587" max="13587" width="13.28515625" customWidth="1"/>
    <col min="13588" max="13588" width="11.28515625" customWidth="1"/>
    <col min="13589" max="13589" width="11.7109375" customWidth="1"/>
    <col min="13590" max="13590" width="13.42578125" customWidth="1"/>
    <col min="13591" max="13593" width="11.7109375" customWidth="1"/>
    <col min="13823" max="13823" width="3.7109375" customWidth="1"/>
    <col min="13824" max="13824" width="6.7109375" customWidth="1"/>
    <col min="13825" max="13825" width="7" customWidth="1"/>
    <col min="13826" max="13826" width="13.85546875" customWidth="1"/>
    <col min="13827" max="13827" width="10" customWidth="1"/>
    <col min="13828" max="13828" width="14.28515625" customWidth="1"/>
    <col min="13829" max="13829" width="6.7109375" customWidth="1"/>
    <col min="13831" max="13831" width="7.7109375" customWidth="1"/>
    <col min="13832" max="13832" width="10.5703125" customWidth="1"/>
    <col min="13833" max="13833" width="10.28515625" customWidth="1"/>
    <col min="13834" max="13842" width="0" hidden="1" customWidth="1"/>
    <col min="13843" max="13843" width="13.28515625" customWidth="1"/>
    <col min="13844" max="13844" width="11.28515625" customWidth="1"/>
    <col min="13845" max="13845" width="11.7109375" customWidth="1"/>
    <col min="13846" max="13846" width="13.42578125" customWidth="1"/>
    <col min="13847" max="13849" width="11.7109375" customWidth="1"/>
    <col min="14079" max="14079" width="3.7109375" customWidth="1"/>
    <col min="14080" max="14080" width="6.7109375" customWidth="1"/>
    <col min="14081" max="14081" width="7" customWidth="1"/>
    <col min="14082" max="14082" width="13.85546875" customWidth="1"/>
    <col min="14083" max="14083" width="10" customWidth="1"/>
    <col min="14084" max="14084" width="14.28515625" customWidth="1"/>
    <col min="14085" max="14085" width="6.7109375" customWidth="1"/>
    <col min="14087" max="14087" width="7.7109375" customWidth="1"/>
    <col min="14088" max="14088" width="10.5703125" customWidth="1"/>
    <col min="14089" max="14089" width="10.28515625" customWidth="1"/>
    <col min="14090" max="14098" width="0" hidden="1" customWidth="1"/>
    <col min="14099" max="14099" width="13.28515625" customWidth="1"/>
    <col min="14100" max="14100" width="11.28515625" customWidth="1"/>
    <col min="14101" max="14101" width="11.7109375" customWidth="1"/>
    <col min="14102" max="14102" width="13.42578125" customWidth="1"/>
    <col min="14103" max="14105" width="11.7109375" customWidth="1"/>
    <col min="14335" max="14335" width="3.7109375" customWidth="1"/>
    <col min="14336" max="14336" width="6.7109375" customWidth="1"/>
    <col min="14337" max="14337" width="7" customWidth="1"/>
    <col min="14338" max="14338" width="13.85546875" customWidth="1"/>
    <col min="14339" max="14339" width="10" customWidth="1"/>
    <col min="14340" max="14340" width="14.28515625" customWidth="1"/>
    <col min="14341" max="14341" width="6.7109375" customWidth="1"/>
    <col min="14343" max="14343" width="7.7109375" customWidth="1"/>
    <col min="14344" max="14344" width="10.5703125" customWidth="1"/>
    <col min="14345" max="14345" width="10.28515625" customWidth="1"/>
    <col min="14346" max="14354" width="0" hidden="1" customWidth="1"/>
    <col min="14355" max="14355" width="13.28515625" customWidth="1"/>
    <col min="14356" max="14356" width="11.28515625" customWidth="1"/>
    <col min="14357" max="14357" width="11.7109375" customWidth="1"/>
    <col min="14358" max="14358" width="13.42578125" customWidth="1"/>
    <col min="14359" max="14361" width="11.7109375" customWidth="1"/>
    <col min="14591" max="14591" width="3.7109375" customWidth="1"/>
    <col min="14592" max="14592" width="6.7109375" customWidth="1"/>
    <col min="14593" max="14593" width="7" customWidth="1"/>
    <col min="14594" max="14594" width="13.85546875" customWidth="1"/>
    <col min="14595" max="14595" width="10" customWidth="1"/>
    <col min="14596" max="14596" width="14.28515625" customWidth="1"/>
    <col min="14597" max="14597" width="6.7109375" customWidth="1"/>
    <col min="14599" max="14599" width="7.7109375" customWidth="1"/>
    <col min="14600" max="14600" width="10.5703125" customWidth="1"/>
    <col min="14601" max="14601" width="10.28515625" customWidth="1"/>
    <col min="14602" max="14610" width="0" hidden="1" customWidth="1"/>
    <col min="14611" max="14611" width="13.28515625" customWidth="1"/>
    <col min="14612" max="14612" width="11.28515625" customWidth="1"/>
    <col min="14613" max="14613" width="11.7109375" customWidth="1"/>
    <col min="14614" max="14614" width="13.42578125" customWidth="1"/>
    <col min="14615" max="14617" width="11.7109375" customWidth="1"/>
    <col min="14847" max="14847" width="3.7109375" customWidth="1"/>
    <col min="14848" max="14848" width="6.7109375" customWidth="1"/>
    <col min="14849" max="14849" width="7" customWidth="1"/>
    <col min="14850" max="14850" width="13.85546875" customWidth="1"/>
    <col min="14851" max="14851" width="10" customWidth="1"/>
    <col min="14852" max="14852" width="14.28515625" customWidth="1"/>
    <col min="14853" max="14853" width="6.7109375" customWidth="1"/>
    <col min="14855" max="14855" width="7.7109375" customWidth="1"/>
    <col min="14856" max="14856" width="10.5703125" customWidth="1"/>
    <col min="14857" max="14857" width="10.28515625" customWidth="1"/>
    <col min="14858" max="14866" width="0" hidden="1" customWidth="1"/>
    <col min="14867" max="14867" width="13.28515625" customWidth="1"/>
    <col min="14868" max="14868" width="11.28515625" customWidth="1"/>
    <col min="14869" max="14869" width="11.7109375" customWidth="1"/>
    <col min="14870" max="14870" width="13.42578125" customWidth="1"/>
    <col min="14871" max="14873" width="11.7109375" customWidth="1"/>
    <col min="15103" max="15103" width="3.7109375" customWidth="1"/>
    <col min="15104" max="15104" width="6.7109375" customWidth="1"/>
    <col min="15105" max="15105" width="7" customWidth="1"/>
    <col min="15106" max="15106" width="13.85546875" customWidth="1"/>
    <col min="15107" max="15107" width="10" customWidth="1"/>
    <col min="15108" max="15108" width="14.28515625" customWidth="1"/>
    <col min="15109" max="15109" width="6.7109375" customWidth="1"/>
    <col min="15111" max="15111" width="7.7109375" customWidth="1"/>
    <col min="15112" max="15112" width="10.5703125" customWidth="1"/>
    <col min="15113" max="15113" width="10.28515625" customWidth="1"/>
    <col min="15114" max="15122" width="0" hidden="1" customWidth="1"/>
    <col min="15123" max="15123" width="13.28515625" customWidth="1"/>
    <col min="15124" max="15124" width="11.28515625" customWidth="1"/>
    <col min="15125" max="15125" width="11.7109375" customWidth="1"/>
    <col min="15126" max="15126" width="13.42578125" customWidth="1"/>
    <col min="15127" max="15129" width="11.7109375" customWidth="1"/>
    <col min="15359" max="15359" width="3.7109375" customWidth="1"/>
    <col min="15360" max="15360" width="6.7109375" customWidth="1"/>
    <col min="15361" max="15361" width="7" customWidth="1"/>
    <col min="15362" max="15362" width="13.85546875" customWidth="1"/>
    <col min="15363" max="15363" width="10" customWidth="1"/>
    <col min="15364" max="15364" width="14.28515625" customWidth="1"/>
    <col min="15365" max="15365" width="6.7109375" customWidth="1"/>
    <col min="15367" max="15367" width="7.7109375" customWidth="1"/>
    <col min="15368" max="15368" width="10.5703125" customWidth="1"/>
    <col min="15369" max="15369" width="10.28515625" customWidth="1"/>
    <col min="15370" max="15378" width="0" hidden="1" customWidth="1"/>
    <col min="15379" max="15379" width="13.28515625" customWidth="1"/>
    <col min="15380" max="15380" width="11.28515625" customWidth="1"/>
    <col min="15381" max="15381" width="11.7109375" customWidth="1"/>
    <col min="15382" max="15382" width="13.42578125" customWidth="1"/>
    <col min="15383" max="15385" width="11.7109375" customWidth="1"/>
    <col min="15615" max="15615" width="3.7109375" customWidth="1"/>
    <col min="15616" max="15616" width="6.7109375" customWidth="1"/>
    <col min="15617" max="15617" width="7" customWidth="1"/>
    <col min="15618" max="15618" width="13.85546875" customWidth="1"/>
    <col min="15619" max="15619" width="10" customWidth="1"/>
    <col min="15620" max="15620" width="14.28515625" customWidth="1"/>
    <col min="15621" max="15621" width="6.7109375" customWidth="1"/>
    <col min="15623" max="15623" width="7.7109375" customWidth="1"/>
    <col min="15624" max="15624" width="10.5703125" customWidth="1"/>
    <col min="15625" max="15625" width="10.28515625" customWidth="1"/>
    <col min="15626" max="15634" width="0" hidden="1" customWidth="1"/>
    <col min="15635" max="15635" width="13.28515625" customWidth="1"/>
    <col min="15636" max="15636" width="11.28515625" customWidth="1"/>
    <col min="15637" max="15637" width="11.7109375" customWidth="1"/>
    <col min="15638" max="15638" width="13.42578125" customWidth="1"/>
    <col min="15639" max="15641" width="11.7109375" customWidth="1"/>
    <col min="15871" max="15871" width="3.7109375" customWidth="1"/>
    <col min="15872" max="15872" width="6.7109375" customWidth="1"/>
    <col min="15873" max="15873" width="7" customWidth="1"/>
    <col min="15874" max="15874" width="13.85546875" customWidth="1"/>
    <col min="15875" max="15875" width="10" customWidth="1"/>
    <col min="15876" max="15876" width="14.28515625" customWidth="1"/>
    <col min="15877" max="15877" width="6.7109375" customWidth="1"/>
    <col min="15879" max="15879" width="7.7109375" customWidth="1"/>
    <col min="15880" max="15880" width="10.5703125" customWidth="1"/>
    <col min="15881" max="15881" width="10.28515625" customWidth="1"/>
    <col min="15882" max="15890" width="0" hidden="1" customWidth="1"/>
    <col min="15891" max="15891" width="13.28515625" customWidth="1"/>
    <col min="15892" max="15892" width="11.28515625" customWidth="1"/>
    <col min="15893" max="15893" width="11.7109375" customWidth="1"/>
    <col min="15894" max="15894" width="13.42578125" customWidth="1"/>
    <col min="15895" max="15897" width="11.7109375" customWidth="1"/>
    <col min="16127" max="16127" width="3.7109375" customWidth="1"/>
    <col min="16128" max="16128" width="6.7109375" customWidth="1"/>
    <col min="16129" max="16129" width="7" customWidth="1"/>
    <col min="16130" max="16130" width="13.85546875" customWidth="1"/>
    <col min="16131" max="16131" width="10" customWidth="1"/>
    <col min="16132" max="16132" width="14.28515625" customWidth="1"/>
    <col min="16133" max="16133" width="6.7109375" customWidth="1"/>
    <col min="16135" max="16135" width="7.7109375" customWidth="1"/>
    <col min="16136" max="16136" width="10.5703125" customWidth="1"/>
    <col min="16137" max="16137" width="10.28515625" customWidth="1"/>
    <col min="16138" max="16146" width="0" hidden="1" customWidth="1"/>
    <col min="16147" max="16147" width="13.28515625" customWidth="1"/>
    <col min="16148" max="16148" width="11.28515625" customWidth="1"/>
    <col min="16149" max="16149" width="11.7109375" customWidth="1"/>
    <col min="16150" max="16150" width="13.42578125" customWidth="1"/>
    <col min="16151" max="16153" width="11.7109375" customWidth="1"/>
  </cols>
  <sheetData>
    <row r="1" spans="1:35" x14ac:dyDescent="0.25">
      <c r="A1" s="26" t="s">
        <v>39</v>
      </c>
    </row>
    <row r="2" spans="1:35" x14ac:dyDescent="0.25">
      <c r="A2" s="26" t="s">
        <v>40</v>
      </c>
    </row>
    <row r="3" spans="1:35" x14ac:dyDescent="0.25">
      <c r="A3" s="7" t="s">
        <v>41</v>
      </c>
    </row>
    <row r="5" spans="1:35" s="33" customFormat="1" x14ac:dyDescent="0.25">
      <c r="A5" s="31" t="s">
        <v>42</v>
      </c>
      <c r="B5" s="32"/>
      <c r="C5" s="15"/>
      <c r="D5" s="32"/>
      <c r="E5" s="32"/>
      <c r="F5" s="56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S5" s="15"/>
      <c r="T5" s="15"/>
      <c r="V5" s="15"/>
      <c r="X5" s="15"/>
      <c r="Z5" s="15"/>
    </row>
    <row r="6" spans="1:35" s="35" customFormat="1" x14ac:dyDescent="0.25">
      <c r="A6" s="34" t="s">
        <v>43</v>
      </c>
      <c r="B6" s="34" t="s">
        <v>2</v>
      </c>
      <c r="C6" s="47" t="s">
        <v>44</v>
      </c>
      <c r="D6" s="34" t="s">
        <v>45</v>
      </c>
      <c r="E6" s="34" t="s">
        <v>46</v>
      </c>
      <c r="F6" s="53" t="s">
        <v>36</v>
      </c>
      <c r="G6" s="34" t="s">
        <v>47</v>
      </c>
      <c r="H6" s="34">
        <v>43374</v>
      </c>
      <c r="I6" s="34">
        <v>43374</v>
      </c>
      <c r="J6" s="34">
        <v>43556</v>
      </c>
      <c r="K6" s="34">
        <v>43556</v>
      </c>
      <c r="L6" s="34">
        <v>43739</v>
      </c>
      <c r="M6" s="34">
        <v>43739</v>
      </c>
      <c r="N6" s="34">
        <v>43922</v>
      </c>
      <c r="O6" s="34">
        <v>43922</v>
      </c>
      <c r="P6" s="34">
        <v>44105</v>
      </c>
      <c r="Q6" s="34">
        <v>44105</v>
      </c>
      <c r="R6" s="34">
        <v>44287</v>
      </c>
      <c r="S6" s="34">
        <v>44287</v>
      </c>
      <c r="T6" s="34">
        <v>44470</v>
      </c>
      <c r="U6" s="34">
        <v>44470</v>
      </c>
      <c r="V6" s="34">
        <v>44652</v>
      </c>
      <c r="W6" s="34">
        <v>44652</v>
      </c>
      <c r="X6" s="34">
        <v>44835</v>
      </c>
      <c r="Y6" s="34">
        <v>44835</v>
      </c>
      <c r="Z6" s="34">
        <v>45017</v>
      </c>
      <c r="AA6" s="34">
        <v>45017</v>
      </c>
      <c r="AB6" s="34">
        <v>45200</v>
      </c>
      <c r="AC6" s="34">
        <v>45200</v>
      </c>
      <c r="AD6" s="34">
        <v>45383</v>
      </c>
      <c r="AE6" s="34">
        <v>45383</v>
      </c>
      <c r="AF6" s="34">
        <v>45566</v>
      </c>
      <c r="AG6" s="34">
        <v>45566</v>
      </c>
      <c r="AH6" s="34">
        <v>45748</v>
      </c>
      <c r="AI6" s="34">
        <v>45748</v>
      </c>
    </row>
    <row r="7" spans="1:35" x14ac:dyDescent="0.25">
      <c r="A7" s="36"/>
      <c r="B7" s="37"/>
      <c r="C7" s="38"/>
      <c r="D7" s="39"/>
      <c r="E7" s="40"/>
      <c r="F7" s="54" t="s">
        <v>124</v>
      </c>
      <c r="G7" s="38" t="s">
        <v>48</v>
      </c>
      <c r="H7" s="38" t="s">
        <v>35</v>
      </c>
      <c r="I7" s="38" t="s">
        <v>36</v>
      </c>
      <c r="J7" s="38" t="s">
        <v>35</v>
      </c>
      <c r="K7" s="38" t="s">
        <v>36</v>
      </c>
      <c r="L7" s="38" t="s">
        <v>35</v>
      </c>
      <c r="M7" s="38" t="s">
        <v>36</v>
      </c>
      <c r="N7" s="38" t="s">
        <v>35</v>
      </c>
      <c r="O7" s="38" t="s">
        <v>36</v>
      </c>
      <c r="P7" s="38" t="s">
        <v>35</v>
      </c>
      <c r="Q7" s="38" t="s">
        <v>36</v>
      </c>
      <c r="R7" s="38" t="s">
        <v>35</v>
      </c>
      <c r="S7" s="38" t="s">
        <v>36</v>
      </c>
      <c r="T7" s="38" t="s">
        <v>35</v>
      </c>
      <c r="U7" s="38" t="s">
        <v>36</v>
      </c>
      <c r="V7" s="38" t="s">
        <v>35</v>
      </c>
      <c r="W7" s="38" t="s">
        <v>36</v>
      </c>
      <c r="X7" s="38" t="s">
        <v>35</v>
      </c>
      <c r="Y7" s="38" t="s">
        <v>36</v>
      </c>
      <c r="Z7" s="38" t="s">
        <v>35</v>
      </c>
      <c r="AA7" s="38" t="s">
        <v>36</v>
      </c>
      <c r="AB7" s="38" t="s">
        <v>35</v>
      </c>
      <c r="AC7" s="38" t="s">
        <v>36</v>
      </c>
      <c r="AD7" s="38" t="s">
        <v>35</v>
      </c>
      <c r="AE7" s="38" t="s">
        <v>36</v>
      </c>
      <c r="AF7" s="38" t="s">
        <v>35</v>
      </c>
      <c r="AG7" s="38" t="s">
        <v>36</v>
      </c>
      <c r="AH7" s="38" t="s">
        <v>35</v>
      </c>
      <c r="AI7" s="38" t="s">
        <v>36</v>
      </c>
    </row>
    <row r="8" spans="1:35" x14ac:dyDescent="0.25">
      <c r="A8" s="19" t="s">
        <v>7</v>
      </c>
      <c r="B8" s="86" t="s">
        <v>182</v>
      </c>
      <c r="C8" s="87">
        <v>740436.42</v>
      </c>
      <c r="D8" s="88">
        <v>3</v>
      </c>
      <c r="E8" s="89">
        <v>43258</v>
      </c>
      <c r="F8" s="15"/>
      <c r="G8" s="15">
        <v>5553</v>
      </c>
      <c r="H8" s="15">
        <v>118859</v>
      </c>
      <c r="I8" s="15">
        <v>11107</v>
      </c>
      <c r="J8" s="15">
        <v>120642</v>
      </c>
      <c r="K8" s="15">
        <v>9323</v>
      </c>
      <c r="L8" s="15">
        <v>122451</v>
      </c>
      <c r="M8" s="15">
        <v>7514</v>
      </c>
      <c r="N8" s="15">
        <v>124288</v>
      </c>
      <c r="O8" s="15">
        <v>5677</v>
      </c>
      <c r="P8" s="15">
        <v>126152</v>
      </c>
      <c r="Q8" s="15">
        <v>3813</v>
      </c>
      <c r="R8" s="15">
        <v>128045</v>
      </c>
      <c r="S8" s="15">
        <v>1920</v>
      </c>
      <c r="U8" s="15"/>
      <c r="W8" s="15"/>
      <c r="Z8"/>
    </row>
    <row r="9" spans="1:35" x14ac:dyDescent="0.25">
      <c r="B9" s="8"/>
      <c r="E9" s="21"/>
      <c r="F9" s="15"/>
      <c r="U9" s="15"/>
      <c r="W9" s="15"/>
      <c r="Z9"/>
    </row>
    <row r="10" spans="1:35" ht="15.75" thickBot="1" x14ac:dyDescent="0.3">
      <c r="A10" s="17" t="s">
        <v>183</v>
      </c>
      <c r="B10" s="48"/>
      <c r="C10" s="18">
        <f>SUM(C8:C9)</f>
        <v>740436.42</v>
      </c>
      <c r="D10" s="43"/>
      <c r="E10" s="49"/>
      <c r="F10" s="18">
        <f t="shared" ref="F10:X10" si="0">SUM(F8:F9)</f>
        <v>0</v>
      </c>
      <c r="G10" s="18">
        <f t="shared" si="0"/>
        <v>5553</v>
      </c>
      <c r="H10" s="18">
        <f t="shared" si="0"/>
        <v>118859</v>
      </c>
      <c r="I10" s="18">
        <f t="shared" si="0"/>
        <v>11107</v>
      </c>
      <c r="J10" s="18">
        <f t="shared" si="0"/>
        <v>120642</v>
      </c>
      <c r="K10" s="18">
        <f t="shared" si="0"/>
        <v>9323</v>
      </c>
      <c r="L10" s="18">
        <f t="shared" si="0"/>
        <v>122451</v>
      </c>
      <c r="M10" s="18">
        <f t="shared" si="0"/>
        <v>7514</v>
      </c>
      <c r="N10" s="18">
        <f t="shared" si="0"/>
        <v>124288</v>
      </c>
      <c r="O10" s="18">
        <f t="shared" si="0"/>
        <v>5677</v>
      </c>
      <c r="P10" s="18">
        <f t="shared" si="0"/>
        <v>126152</v>
      </c>
      <c r="Q10" s="18">
        <f t="shared" si="0"/>
        <v>3813</v>
      </c>
      <c r="R10" s="18">
        <f t="shared" si="0"/>
        <v>128045</v>
      </c>
      <c r="S10" s="18">
        <f t="shared" si="0"/>
        <v>1920</v>
      </c>
      <c r="T10" s="18">
        <f t="shared" si="0"/>
        <v>0</v>
      </c>
      <c r="U10" s="18">
        <f t="shared" si="0"/>
        <v>0</v>
      </c>
      <c r="V10" s="18">
        <f t="shared" si="0"/>
        <v>0</v>
      </c>
      <c r="W10" s="18">
        <f t="shared" si="0"/>
        <v>0</v>
      </c>
      <c r="X10" s="18">
        <f t="shared" si="0"/>
        <v>0</v>
      </c>
      <c r="Z10"/>
    </row>
    <row r="11" spans="1:35" ht="15.75" thickTop="1" x14ac:dyDescent="0.25">
      <c r="B11" s="8"/>
      <c r="E11" s="21"/>
      <c r="F11" s="52"/>
      <c r="U11" s="15"/>
      <c r="W11" s="15"/>
      <c r="Y11" s="15"/>
      <c r="AA11" s="15"/>
      <c r="AB11" s="15"/>
      <c r="AC11" s="15"/>
      <c r="AD11" s="15"/>
      <c r="AE11" s="15"/>
      <c r="AF11" s="15"/>
      <c r="AG11" s="15"/>
      <c r="AH11" s="15"/>
      <c r="AI11" s="15"/>
    </row>
    <row r="12" spans="1:35" x14ac:dyDescent="0.25">
      <c r="A12" s="19" t="s">
        <v>7</v>
      </c>
      <c r="B12" s="8" t="s">
        <v>95</v>
      </c>
      <c r="C12" s="15">
        <v>155028</v>
      </c>
      <c r="D12" s="30">
        <v>5</v>
      </c>
      <c r="E12" s="21">
        <v>43397</v>
      </c>
      <c r="F12" s="52">
        <v>0.03</v>
      </c>
      <c r="G12" s="15">
        <v>1938</v>
      </c>
      <c r="J12" s="15">
        <v>14485</v>
      </c>
      <c r="K12" s="15">
        <v>2325</v>
      </c>
      <c r="L12" s="15">
        <v>14702</v>
      </c>
      <c r="M12" s="15">
        <v>2108</v>
      </c>
      <c r="N12" s="15">
        <v>14923</v>
      </c>
      <c r="O12" s="15">
        <v>1887</v>
      </c>
      <c r="P12" s="15">
        <v>15147</v>
      </c>
      <c r="Q12" s="15">
        <v>1663</v>
      </c>
      <c r="R12" s="15">
        <v>15374</v>
      </c>
      <c r="S12" s="15">
        <v>1436</v>
      </c>
      <c r="T12" s="15">
        <v>15604</v>
      </c>
      <c r="U12" s="15">
        <v>1206</v>
      </c>
      <c r="V12" s="15">
        <v>15838</v>
      </c>
      <c r="W12" s="15">
        <v>972</v>
      </c>
      <c r="X12" s="15">
        <v>16076</v>
      </c>
      <c r="Y12" s="15">
        <v>734</v>
      </c>
      <c r="Z12" s="15">
        <v>16317</v>
      </c>
      <c r="AA12" s="15">
        <v>493</v>
      </c>
      <c r="AB12" s="15">
        <v>16562</v>
      </c>
      <c r="AC12" s="15">
        <v>248</v>
      </c>
      <c r="AD12" s="15"/>
      <c r="AE12" s="15"/>
      <c r="AF12" s="15"/>
      <c r="AG12" s="15"/>
      <c r="AH12" s="15"/>
      <c r="AI12" s="15"/>
    </row>
    <row r="13" spans="1:35" x14ac:dyDescent="0.25">
      <c r="B13" s="41"/>
      <c r="E13" s="21"/>
      <c r="F13" s="52"/>
      <c r="U13" s="15"/>
      <c r="W13" s="15"/>
      <c r="Y13" s="15"/>
      <c r="AA13" s="15"/>
      <c r="AB13" s="15"/>
      <c r="AC13" s="15"/>
      <c r="AD13" s="15"/>
      <c r="AE13" s="15"/>
      <c r="AF13" s="15"/>
      <c r="AG13" s="15"/>
      <c r="AH13" s="15"/>
      <c r="AI13" s="15"/>
    </row>
    <row r="14" spans="1:35" ht="15.75" thickBot="1" x14ac:dyDescent="0.3">
      <c r="A14" s="17" t="s">
        <v>52</v>
      </c>
      <c r="B14" s="48"/>
      <c r="C14" s="18">
        <f>SUM(C12:C13)</f>
        <v>155028</v>
      </c>
      <c r="D14" s="43"/>
      <c r="E14" s="49"/>
      <c r="F14" s="55"/>
      <c r="G14" s="18">
        <f t="shared" ref="G14:AE14" si="1">SUM(G12:G13)</f>
        <v>1938</v>
      </c>
      <c r="H14" s="18"/>
      <c r="I14" s="18"/>
      <c r="J14" s="18">
        <f t="shared" si="1"/>
        <v>14485</v>
      </c>
      <c r="K14" s="18">
        <f t="shared" si="1"/>
        <v>2325</v>
      </c>
      <c r="L14" s="18">
        <f t="shared" si="1"/>
        <v>14702</v>
      </c>
      <c r="M14" s="18">
        <f t="shared" si="1"/>
        <v>2108</v>
      </c>
      <c r="N14" s="18">
        <f t="shared" si="1"/>
        <v>14923</v>
      </c>
      <c r="O14" s="18">
        <f t="shared" si="1"/>
        <v>1887</v>
      </c>
      <c r="P14" s="18">
        <f t="shared" si="1"/>
        <v>15147</v>
      </c>
      <c r="Q14" s="18">
        <f t="shared" si="1"/>
        <v>1663</v>
      </c>
      <c r="R14" s="18">
        <f t="shared" si="1"/>
        <v>15374</v>
      </c>
      <c r="S14" s="18">
        <f t="shared" si="1"/>
        <v>1436</v>
      </c>
      <c r="T14" s="18">
        <f t="shared" si="1"/>
        <v>15604</v>
      </c>
      <c r="U14" s="18">
        <f t="shared" si="1"/>
        <v>1206</v>
      </c>
      <c r="V14" s="18">
        <f t="shared" si="1"/>
        <v>15838</v>
      </c>
      <c r="W14" s="18">
        <f t="shared" si="1"/>
        <v>972</v>
      </c>
      <c r="X14" s="18">
        <f t="shared" si="1"/>
        <v>16076</v>
      </c>
      <c r="Y14" s="18">
        <f t="shared" si="1"/>
        <v>734</v>
      </c>
      <c r="Z14" s="18">
        <f t="shared" si="1"/>
        <v>16317</v>
      </c>
      <c r="AA14" s="18">
        <f t="shared" si="1"/>
        <v>493</v>
      </c>
      <c r="AB14" s="18">
        <f t="shared" si="1"/>
        <v>16562</v>
      </c>
      <c r="AC14" s="18">
        <f t="shared" si="1"/>
        <v>248</v>
      </c>
      <c r="AD14" s="18">
        <f t="shared" si="1"/>
        <v>0</v>
      </c>
      <c r="AE14" s="18">
        <f t="shared" si="1"/>
        <v>0</v>
      </c>
      <c r="AF14" s="15"/>
      <c r="AG14" s="15"/>
      <c r="AH14" s="15"/>
      <c r="AI14" s="15"/>
    </row>
    <row r="15" spans="1:35" ht="15.75" thickTop="1" x14ac:dyDescent="0.25">
      <c r="B15" s="4"/>
      <c r="E15" s="21"/>
      <c r="F15" s="52"/>
      <c r="U15" s="15"/>
      <c r="W15" s="15"/>
      <c r="Y15" s="15"/>
      <c r="AA15" s="15"/>
      <c r="AB15" s="15"/>
      <c r="AC15" s="15"/>
      <c r="AD15" s="15"/>
      <c r="AE15" s="15"/>
      <c r="AF15" s="15"/>
      <c r="AG15" s="15"/>
      <c r="AH15" s="15"/>
      <c r="AI15" s="15"/>
    </row>
    <row r="16" spans="1:35" x14ac:dyDescent="0.25">
      <c r="A16" s="19" t="s">
        <v>7</v>
      </c>
      <c r="B16" s="8" t="s">
        <v>156</v>
      </c>
      <c r="C16" s="15">
        <v>405782</v>
      </c>
      <c r="D16" s="30">
        <v>5</v>
      </c>
      <c r="E16" s="21">
        <v>45444</v>
      </c>
      <c r="F16" s="52">
        <v>5.2499999999999998E-2</v>
      </c>
      <c r="G16" s="15">
        <v>7101</v>
      </c>
      <c r="U16" s="15"/>
      <c r="W16" s="15"/>
      <c r="Y16" s="15"/>
      <c r="AA16" s="15"/>
      <c r="AB16" s="15"/>
      <c r="AC16" s="15"/>
      <c r="AD16" s="15">
        <v>0</v>
      </c>
      <c r="AE16" s="15">
        <v>0</v>
      </c>
      <c r="AF16" s="15">
        <v>36012</v>
      </c>
      <c r="AG16" s="15">
        <v>10652</v>
      </c>
      <c r="AH16" s="15">
        <v>36958</v>
      </c>
      <c r="AI16" s="15">
        <v>9706</v>
      </c>
    </row>
    <row r="17" spans="1:35" x14ac:dyDescent="0.25">
      <c r="B17" s="41"/>
      <c r="E17" s="21"/>
      <c r="F17" s="52"/>
      <c r="U17" s="15"/>
      <c r="W17" s="15"/>
      <c r="Y17" s="15"/>
      <c r="AA17" s="15"/>
      <c r="AB17" s="15"/>
      <c r="AC17" s="15"/>
      <c r="AD17" s="15"/>
      <c r="AE17" s="15"/>
      <c r="AF17" s="15"/>
      <c r="AG17" s="15"/>
      <c r="AH17" s="15"/>
      <c r="AI17" s="15"/>
    </row>
    <row r="18" spans="1:35" ht="15.75" thickBot="1" x14ac:dyDescent="0.3">
      <c r="A18" s="17" t="s">
        <v>140</v>
      </c>
      <c r="B18" s="48"/>
      <c r="C18" s="18">
        <f>SUM(C16:C17)</f>
        <v>405782</v>
      </c>
      <c r="D18" s="43"/>
      <c r="E18" s="49"/>
      <c r="F18" s="55"/>
      <c r="G18" s="18">
        <f t="shared" ref="G18:AI18" si="2">SUM(G16:G17)</f>
        <v>7101</v>
      </c>
      <c r="H18" s="18"/>
      <c r="I18" s="18"/>
      <c r="J18" s="18">
        <f t="shared" si="2"/>
        <v>0</v>
      </c>
      <c r="K18" s="18">
        <f t="shared" si="2"/>
        <v>0</v>
      </c>
      <c r="L18" s="18">
        <f t="shared" si="2"/>
        <v>0</v>
      </c>
      <c r="M18" s="18">
        <f t="shared" si="2"/>
        <v>0</v>
      </c>
      <c r="N18" s="18">
        <f t="shared" si="2"/>
        <v>0</v>
      </c>
      <c r="O18" s="18">
        <f t="shared" si="2"/>
        <v>0</v>
      </c>
      <c r="P18" s="18">
        <f t="shared" si="2"/>
        <v>0</v>
      </c>
      <c r="Q18" s="18">
        <f t="shared" si="2"/>
        <v>0</v>
      </c>
      <c r="R18" s="18">
        <f t="shared" si="2"/>
        <v>0</v>
      </c>
      <c r="S18" s="18">
        <f t="shared" si="2"/>
        <v>0</v>
      </c>
      <c r="T18" s="18">
        <f t="shared" si="2"/>
        <v>0</v>
      </c>
      <c r="U18" s="18">
        <f t="shared" si="2"/>
        <v>0</v>
      </c>
      <c r="V18" s="18">
        <f t="shared" si="2"/>
        <v>0</v>
      </c>
      <c r="W18" s="18">
        <f t="shared" si="2"/>
        <v>0</v>
      </c>
      <c r="X18" s="18">
        <f t="shared" si="2"/>
        <v>0</v>
      </c>
      <c r="Y18" s="18">
        <f t="shared" si="2"/>
        <v>0</v>
      </c>
      <c r="Z18" s="18">
        <f t="shared" si="2"/>
        <v>0</v>
      </c>
      <c r="AA18" s="18">
        <f t="shared" si="2"/>
        <v>0</v>
      </c>
      <c r="AB18" s="18">
        <f t="shared" si="2"/>
        <v>0</v>
      </c>
      <c r="AC18" s="18">
        <f t="shared" si="2"/>
        <v>0</v>
      </c>
      <c r="AD18" s="18">
        <f t="shared" si="2"/>
        <v>0</v>
      </c>
      <c r="AE18" s="18">
        <f t="shared" si="2"/>
        <v>0</v>
      </c>
      <c r="AF18" s="18">
        <f t="shared" si="2"/>
        <v>36012</v>
      </c>
      <c r="AG18" s="18">
        <f t="shared" si="2"/>
        <v>10652</v>
      </c>
      <c r="AH18" s="18">
        <f t="shared" si="2"/>
        <v>36958</v>
      </c>
      <c r="AI18" s="18">
        <f t="shared" si="2"/>
        <v>9706</v>
      </c>
    </row>
    <row r="19" spans="1:35" ht="15.75" thickTop="1" x14ac:dyDescent="0.25">
      <c r="B19" s="4"/>
      <c r="E19" s="21"/>
      <c r="F19" s="52"/>
      <c r="U19" s="15"/>
      <c r="W19" s="15"/>
      <c r="Y19" s="15"/>
      <c r="AA19" s="15"/>
      <c r="AB19" s="15"/>
      <c r="AC19" s="15"/>
      <c r="AD19" s="15"/>
      <c r="AE19" s="15"/>
      <c r="AF19" s="15"/>
      <c r="AG19" s="15"/>
      <c r="AH19" s="15"/>
      <c r="AI19" s="15"/>
    </row>
    <row r="20" spans="1:35" x14ac:dyDescent="0.25">
      <c r="AB20" s="15"/>
    </row>
    <row r="21" spans="1:35" x14ac:dyDescent="0.25">
      <c r="Y21" s="15"/>
      <c r="AA21" s="15"/>
      <c r="AB21" s="46">
        <f t="shared" ref="AB21" si="3">AB14</f>
        <v>16562</v>
      </c>
      <c r="AC21" s="46">
        <f>AC14</f>
        <v>248</v>
      </c>
      <c r="AD21" s="46">
        <f t="shared" ref="AD21:AE21" si="4">AD14</f>
        <v>0</v>
      </c>
      <c r="AE21" s="46">
        <f t="shared" si="4"/>
        <v>0</v>
      </c>
      <c r="AF21" s="46">
        <f>AF18</f>
        <v>36012</v>
      </c>
      <c r="AG21" s="46">
        <f>AG18</f>
        <v>10652</v>
      </c>
      <c r="AH21" s="46">
        <f>AH18</f>
        <v>36958</v>
      </c>
      <c r="AI21" s="46">
        <f>AI18</f>
        <v>9706</v>
      </c>
    </row>
    <row r="22" spans="1:35" x14ac:dyDescent="0.25">
      <c r="AB22" s="15"/>
      <c r="AD22" s="15"/>
    </row>
    <row r="23" spans="1:35" ht="15.75" thickBot="1" x14ac:dyDescent="0.3">
      <c r="Y23" s="15"/>
      <c r="AA23" s="15"/>
      <c r="AB23" s="15"/>
      <c r="AC23" s="15"/>
      <c r="AD23" s="15"/>
      <c r="AE23" s="15"/>
      <c r="AF23" s="15"/>
      <c r="AG23" s="15"/>
      <c r="AH23" s="90">
        <f>AH21+AF21</f>
        <v>72970</v>
      </c>
      <c r="AI23" s="90">
        <f>AI21+AG21</f>
        <v>20358</v>
      </c>
    </row>
    <row r="24" spans="1:35" ht="15.75" thickTop="1" x14ac:dyDescent="0.25">
      <c r="X24" s="29"/>
      <c r="Y24" s="19"/>
      <c r="Z24" s="29"/>
      <c r="AA24" s="19"/>
      <c r="AB24" s="29"/>
      <c r="AC24" s="19"/>
      <c r="AD24" s="29"/>
      <c r="AE24" s="19"/>
      <c r="AF24" s="29"/>
      <c r="AG24" s="19"/>
      <c r="AH24" s="29" t="s">
        <v>35</v>
      </c>
      <c r="AI24" s="19" t="s">
        <v>36</v>
      </c>
    </row>
    <row r="25" spans="1:35" x14ac:dyDescent="0.25"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 t="s">
        <v>168</v>
      </c>
      <c r="AI25" s="29" t="s">
        <v>162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CA1A0-EE4A-4C17-BC60-C455862ABAEE}">
  <dimension ref="A1:AL89"/>
  <sheetViews>
    <sheetView workbookViewId="0">
      <selection activeCell="AJ101" sqref="AJ101"/>
    </sheetView>
  </sheetViews>
  <sheetFormatPr defaultRowHeight="15" x14ac:dyDescent="0.25"/>
  <cols>
    <col min="1" max="1" width="6.7109375" style="19" customWidth="1"/>
    <col min="2" max="2" width="12.28515625" style="13" customWidth="1"/>
    <col min="3" max="3" width="13.85546875" style="15" customWidth="1"/>
    <col min="4" max="4" width="6.7109375" style="30" customWidth="1"/>
    <col min="5" max="6" width="9.140625" style="16"/>
    <col min="7" max="7" width="10.28515625" style="15" customWidth="1"/>
    <col min="8" max="12" width="12.7109375" style="15" hidden="1" customWidth="1"/>
    <col min="13" max="13" width="10.7109375" style="15" hidden="1" customWidth="1"/>
    <col min="14" max="14" width="12.42578125" style="15" hidden="1" customWidth="1"/>
    <col min="15" max="15" width="11.85546875" style="15" hidden="1" customWidth="1"/>
    <col min="16" max="16" width="13.28515625" style="15" hidden="1" customWidth="1"/>
    <col min="17" max="17" width="11.28515625" style="15" hidden="1" customWidth="1"/>
    <col min="18" max="18" width="11.7109375" style="15" hidden="1" customWidth="1"/>
    <col min="19" max="19" width="13.42578125" style="15" hidden="1" customWidth="1"/>
    <col min="20" max="20" width="13.7109375" style="15" hidden="1" customWidth="1"/>
    <col min="21" max="21" width="13.7109375" hidden="1" customWidth="1"/>
    <col min="22" max="22" width="13.7109375" style="15" hidden="1" customWidth="1"/>
    <col min="23" max="23" width="13.7109375" hidden="1" customWidth="1"/>
    <col min="24" max="24" width="13.7109375" style="15" hidden="1" customWidth="1"/>
    <col min="25" max="25" width="13.7109375" hidden="1" customWidth="1"/>
    <col min="26" max="26" width="12.28515625" hidden="1" customWidth="1"/>
    <col min="27" max="27" width="9.5703125" hidden="1" customWidth="1"/>
    <col min="28" max="28" width="12" bestFit="1" customWidth="1"/>
    <col min="29" max="29" width="11.28515625" bestFit="1" customWidth="1"/>
    <col min="30" max="30" width="12" bestFit="1" customWidth="1"/>
    <col min="31" max="31" width="10.5703125" bestFit="1" customWidth="1"/>
    <col min="32" max="32" width="12.140625" bestFit="1" customWidth="1"/>
    <col min="33" max="33" width="10.5703125" bestFit="1" customWidth="1"/>
    <col min="34" max="34" width="12.85546875" customWidth="1"/>
    <col min="35" max="37" width="10.5703125" customWidth="1"/>
    <col min="38" max="38" width="14.5703125" bestFit="1" customWidth="1"/>
    <col min="242" max="242" width="3.7109375" customWidth="1"/>
    <col min="243" max="243" width="6.7109375" customWidth="1"/>
    <col min="244" max="244" width="7" customWidth="1"/>
    <col min="245" max="245" width="13.85546875" customWidth="1"/>
    <col min="246" max="246" width="10" customWidth="1"/>
    <col min="247" max="247" width="14.28515625" customWidth="1"/>
    <col min="248" max="248" width="6.7109375" customWidth="1"/>
    <col min="250" max="250" width="7.7109375" customWidth="1"/>
    <col min="251" max="251" width="10.5703125" customWidth="1"/>
    <col min="252" max="252" width="10.28515625" customWidth="1"/>
    <col min="253" max="261" width="0" hidden="1" customWidth="1"/>
    <col min="262" max="262" width="13.28515625" customWidth="1"/>
    <col min="263" max="263" width="11.28515625" customWidth="1"/>
    <col min="264" max="264" width="11.7109375" customWidth="1"/>
    <col min="265" max="265" width="13.42578125" customWidth="1"/>
    <col min="266" max="268" width="11.7109375" customWidth="1"/>
    <col min="498" max="498" width="3.7109375" customWidth="1"/>
    <col min="499" max="499" width="6.7109375" customWidth="1"/>
    <col min="500" max="500" width="7" customWidth="1"/>
    <col min="501" max="501" width="13.85546875" customWidth="1"/>
    <col min="502" max="502" width="10" customWidth="1"/>
    <col min="503" max="503" width="14.28515625" customWidth="1"/>
    <col min="504" max="504" width="6.7109375" customWidth="1"/>
    <col min="506" max="506" width="7.7109375" customWidth="1"/>
    <col min="507" max="507" width="10.5703125" customWidth="1"/>
    <col min="508" max="508" width="10.28515625" customWidth="1"/>
    <col min="509" max="517" width="0" hidden="1" customWidth="1"/>
    <col min="518" max="518" width="13.28515625" customWidth="1"/>
    <col min="519" max="519" width="11.28515625" customWidth="1"/>
    <col min="520" max="520" width="11.7109375" customWidth="1"/>
    <col min="521" max="521" width="13.42578125" customWidth="1"/>
    <col min="522" max="524" width="11.7109375" customWidth="1"/>
    <col min="754" max="754" width="3.7109375" customWidth="1"/>
    <col min="755" max="755" width="6.7109375" customWidth="1"/>
    <col min="756" max="756" width="7" customWidth="1"/>
    <col min="757" max="757" width="13.85546875" customWidth="1"/>
    <col min="758" max="758" width="10" customWidth="1"/>
    <col min="759" max="759" width="14.28515625" customWidth="1"/>
    <col min="760" max="760" width="6.7109375" customWidth="1"/>
    <col min="762" max="762" width="7.7109375" customWidth="1"/>
    <col min="763" max="763" width="10.5703125" customWidth="1"/>
    <col min="764" max="764" width="10.28515625" customWidth="1"/>
    <col min="765" max="773" width="0" hidden="1" customWidth="1"/>
    <col min="774" max="774" width="13.28515625" customWidth="1"/>
    <col min="775" max="775" width="11.28515625" customWidth="1"/>
    <col min="776" max="776" width="11.7109375" customWidth="1"/>
    <col min="777" max="777" width="13.42578125" customWidth="1"/>
    <col min="778" max="780" width="11.7109375" customWidth="1"/>
    <col min="1010" max="1010" width="3.7109375" customWidth="1"/>
    <col min="1011" max="1011" width="6.7109375" customWidth="1"/>
    <col min="1012" max="1012" width="7" customWidth="1"/>
    <col min="1013" max="1013" width="13.85546875" customWidth="1"/>
    <col min="1014" max="1014" width="10" customWidth="1"/>
    <col min="1015" max="1015" width="14.28515625" customWidth="1"/>
    <col min="1016" max="1016" width="6.7109375" customWidth="1"/>
    <col min="1018" max="1018" width="7.7109375" customWidth="1"/>
    <col min="1019" max="1019" width="10.5703125" customWidth="1"/>
    <col min="1020" max="1020" width="10.28515625" customWidth="1"/>
    <col min="1021" max="1029" width="0" hidden="1" customWidth="1"/>
    <col min="1030" max="1030" width="13.28515625" customWidth="1"/>
    <col min="1031" max="1031" width="11.28515625" customWidth="1"/>
    <col min="1032" max="1032" width="11.7109375" customWidth="1"/>
    <col min="1033" max="1033" width="13.42578125" customWidth="1"/>
    <col min="1034" max="1036" width="11.7109375" customWidth="1"/>
    <col min="1266" max="1266" width="3.7109375" customWidth="1"/>
    <col min="1267" max="1267" width="6.7109375" customWidth="1"/>
    <col min="1268" max="1268" width="7" customWidth="1"/>
    <col min="1269" max="1269" width="13.85546875" customWidth="1"/>
    <col min="1270" max="1270" width="10" customWidth="1"/>
    <col min="1271" max="1271" width="14.28515625" customWidth="1"/>
    <col min="1272" max="1272" width="6.7109375" customWidth="1"/>
    <col min="1274" max="1274" width="7.7109375" customWidth="1"/>
    <col min="1275" max="1275" width="10.5703125" customWidth="1"/>
    <col min="1276" max="1276" width="10.28515625" customWidth="1"/>
    <col min="1277" max="1285" width="0" hidden="1" customWidth="1"/>
    <col min="1286" max="1286" width="13.28515625" customWidth="1"/>
    <col min="1287" max="1287" width="11.28515625" customWidth="1"/>
    <col min="1288" max="1288" width="11.7109375" customWidth="1"/>
    <col min="1289" max="1289" width="13.42578125" customWidth="1"/>
    <col min="1290" max="1292" width="11.7109375" customWidth="1"/>
    <col min="1522" max="1522" width="3.7109375" customWidth="1"/>
    <col min="1523" max="1523" width="6.7109375" customWidth="1"/>
    <col min="1524" max="1524" width="7" customWidth="1"/>
    <col min="1525" max="1525" width="13.85546875" customWidth="1"/>
    <col min="1526" max="1526" width="10" customWidth="1"/>
    <col min="1527" max="1527" width="14.28515625" customWidth="1"/>
    <col min="1528" max="1528" width="6.7109375" customWidth="1"/>
    <col min="1530" max="1530" width="7.7109375" customWidth="1"/>
    <col min="1531" max="1531" width="10.5703125" customWidth="1"/>
    <col min="1532" max="1532" width="10.28515625" customWidth="1"/>
    <col min="1533" max="1541" width="0" hidden="1" customWidth="1"/>
    <col min="1542" max="1542" width="13.28515625" customWidth="1"/>
    <col min="1543" max="1543" width="11.28515625" customWidth="1"/>
    <col min="1544" max="1544" width="11.7109375" customWidth="1"/>
    <col min="1545" max="1545" width="13.42578125" customWidth="1"/>
    <col min="1546" max="1548" width="11.7109375" customWidth="1"/>
    <col min="1778" max="1778" width="3.7109375" customWidth="1"/>
    <col min="1779" max="1779" width="6.7109375" customWidth="1"/>
    <col min="1780" max="1780" width="7" customWidth="1"/>
    <col min="1781" max="1781" width="13.85546875" customWidth="1"/>
    <col min="1782" max="1782" width="10" customWidth="1"/>
    <col min="1783" max="1783" width="14.28515625" customWidth="1"/>
    <col min="1784" max="1784" width="6.7109375" customWidth="1"/>
    <col min="1786" max="1786" width="7.7109375" customWidth="1"/>
    <col min="1787" max="1787" width="10.5703125" customWidth="1"/>
    <col min="1788" max="1788" width="10.28515625" customWidth="1"/>
    <col min="1789" max="1797" width="0" hidden="1" customWidth="1"/>
    <col min="1798" max="1798" width="13.28515625" customWidth="1"/>
    <col min="1799" max="1799" width="11.28515625" customWidth="1"/>
    <col min="1800" max="1800" width="11.7109375" customWidth="1"/>
    <col min="1801" max="1801" width="13.42578125" customWidth="1"/>
    <col min="1802" max="1804" width="11.7109375" customWidth="1"/>
    <col min="2034" max="2034" width="3.7109375" customWidth="1"/>
    <col min="2035" max="2035" width="6.7109375" customWidth="1"/>
    <col min="2036" max="2036" width="7" customWidth="1"/>
    <col min="2037" max="2037" width="13.85546875" customWidth="1"/>
    <col min="2038" max="2038" width="10" customWidth="1"/>
    <col min="2039" max="2039" width="14.28515625" customWidth="1"/>
    <col min="2040" max="2040" width="6.7109375" customWidth="1"/>
    <col min="2042" max="2042" width="7.7109375" customWidth="1"/>
    <col min="2043" max="2043" width="10.5703125" customWidth="1"/>
    <col min="2044" max="2044" width="10.28515625" customWidth="1"/>
    <col min="2045" max="2053" width="0" hidden="1" customWidth="1"/>
    <col min="2054" max="2054" width="13.28515625" customWidth="1"/>
    <col min="2055" max="2055" width="11.28515625" customWidth="1"/>
    <col min="2056" max="2056" width="11.7109375" customWidth="1"/>
    <col min="2057" max="2057" width="13.42578125" customWidth="1"/>
    <col min="2058" max="2060" width="11.7109375" customWidth="1"/>
    <col min="2290" max="2290" width="3.7109375" customWidth="1"/>
    <col min="2291" max="2291" width="6.7109375" customWidth="1"/>
    <col min="2292" max="2292" width="7" customWidth="1"/>
    <col min="2293" max="2293" width="13.85546875" customWidth="1"/>
    <col min="2294" max="2294" width="10" customWidth="1"/>
    <col min="2295" max="2295" width="14.28515625" customWidth="1"/>
    <col min="2296" max="2296" width="6.7109375" customWidth="1"/>
    <col min="2298" max="2298" width="7.7109375" customWidth="1"/>
    <col min="2299" max="2299" width="10.5703125" customWidth="1"/>
    <col min="2300" max="2300" width="10.28515625" customWidth="1"/>
    <col min="2301" max="2309" width="0" hidden="1" customWidth="1"/>
    <col min="2310" max="2310" width="13.28515625" customWidth="1"/>
    <col min="2311" max="2311" width="11.28515625" customWidth="1"/>
    <col min="2312" max="2312" width="11.7109375" customWidth="1"/>
    <col min="2313" max="2313" width="13.42578125" customWidth="1"/>
    <col min="2314" max="2316" width="11.7109375" customWidth="1"/>
    <col min="2546" max="2546" width="3.7109375" customWidth="1"/>
    <col min="2547" max="2547" width="6.7109375" customWidth="1"/>
    <col min="2548" max="2548" width="7" customWidth="1"/>
    <col min="2549" max="2549" width="13.85546875" customWidth="1"/>
    <col min="2550" max="2550" width="10" customWidth="1"/>
    <col min="2551" max="2551" width="14.28515625" customWidth="1"/>
    <col min="2552" max="2552" width="6.7109375" customWidth="1"/>
    <col min="2554" max="2554" width="7.7109375" customWidth="1"/>
    <col min="2555" max="2555" width="10.5703125" customWidth="1"/>
    <col min="2556" max="2556" width="10.28515625" customWidth="1"/>
    <col min="2557" max="2565" width="0" hidden="1" customWidth="1"/>
    <col min="2566" max="2566" width="13.28515625" customWidth="1"/>
    <col min="2567" max="2567" width="11.28515625" customWidth="1"/>
    <col min="2568" max="2568" width="11.7109375" customWidth="1"/>
    <col min="2569" max="2569" width="13.42578125" customWidth="1"/>
    <col min="2570" max="2572" width="11.7109375" customWidth="1"/>
    <col min="2802" max="2802" width="3.7109375" customWidth="1"/>
    <col min="2803" max="2803" width="6.7109375" customWidth="1"/>
    <col min="2804" max="2804" width="7" customWidth="1"/>
    <col min="2805" max="2805" width="13.85546875" customWidth="1"/>
    <col min="2806" max="2806" width="10" customWidth="1"/>
    <col min="2807" max="2807" width="14.28515625" customWidth="1"/>
    <col min="2808" max="2808" width="6.7109375" customWidth="1"/>
    <col min="2810" max="2810" width="7.7109375" customWidth="1"/>
    <col min="2811" max="2811" width="10.5703125" customWidth="1"/>
    <col min="2812" max="2812" width="10.28515625" customWidth="1"/>
    <col min="2813" max="2821" width="0" hidden="1" customWidth="1"/>
    <col min="2822" max="2822" width="13.28515625" customWidth="1"/>
    <col min="2823" max="2823" width="11.28515625" customWidth="1"/>
    <col min="2824" max="2824" width="11.7109375" customWidth="1"/>
    <col min="2825" max="2825" width="13.42578125" customWidth="1"/>
    <col min="2826" max="2828" width="11.7109375" customWidth="1"/>
    <col min="3058" max="3058" width="3.7109375" customWidth="1"/>
    <col min="3059" max="3059" width="6.7109375" customWidth="1"/>
    <col min="3060" max="3060" width="7" customWidth="1"/>
    <col min="3061" max="3061" width="13.85546875" customWidth="1"/>
    <col min="3062" max="3062" width="10" customWidth="1"/>
    <col min="3063" max="3063" width="14.28515625" customWidth="1"/>
    <col min="3064" max="3064" width="6.7109375" customWidth="1"/>
    <col min="3066" max="3066" width="7.7109375" customWidth="1"/>
    <col min="3067" max="3067" width="10.5703125" customWidth="1"/>
    <col min="3068" max="3068" width="10.28515625" customWidth="1"/>
    <col min="3069" max="3077" width="0" hidden="1" customWidth="1"/>
    <col min="3078" max="3078" width="13.28515625" customWidth="1"/>
    <col min="3079" max="3079" width="11.28515625" customWidth="1"/>
    <col min="3080" max="3080" width="11.7109375" customWidth="1"/>
    <col min="3081" max="3081" width="13.42578125" customWidth="1"/>
    <col min="3082" max="3084" width="11.7109375" customWidth="1"/>
    <col min="3314" max="3314" width="3.7109375" customWidth="1"/>
    <col min="3315" max="3315" width="6.7109375" customWidth="1"/>
    <col min="3316" max="3316" width="7" customWidth="1"/>
    <col min="3317" max="3317" width="13.85546875" customWidth="1"/>
    <col min="3318" max="3318" width="10" customWidth="1"/>
    <col min="3319" max="3319" width="14.28515625" customWidth="1"/>
    <col min="3320" max="3320" width="6.7109375" customWidth="1"/>
    <col min="3322" max="3322" width="7.7109375" customWidth="1"/>
    <col min="3323" max="3323" width="10.5703125" customWidth="1"/>
    <col min="3324" max="3324" width="10.28515625" customWidth="1"/>
    <col min="3325" max="3333" width="0" hidden="1" customWidth="1"/>
    <col min="3334" max="3334" width="13.28515625" customWidth="1"/>
    <col min="3335" max="3335" width="11.28515625" customWidth="1"/>
    <col min="3336" max="3336" width="11.7109375" customWidth="1"/>
    <col min="3337" max="3337" width="13.42578125" customWidth="1"/>
    <col min="3338" max="3340" width="11.7109375" customWidth="1"/>
    <col min="3570" max="3570" width="3.7109375" customWidth="1"/>
    <col min="3571" max="3571" width="6.7109375" customWidth="1"/>
    <col min="3572" max="3572" width="7" customWidth="1"/>
    <col min="3573" max="3573" width="13.85546875" customWidth="1"/>
    <col min="3574" max="3574" width="10" customWidth="1"/>
    <col min="3575" max="3575" width="14.28515625" customWidth="1"/>
    <col min="3576" max="3576" width="6.7109375" customWidth="1"/>
    <col min="3578" max="3578" width="7.7109375" customWidth="1"/>
    <col min="3579" max="3579" width="10.5703125" customWidth="1"/>
    <col min="3580" max="3580" width="10.28515625" customWidth="1"/>
    <col min="3581" max="3589" width="0" hidden="1" customWidth="1"/>
    <col min="3590" max="3590" width="13.28515625" customWidth="1"/>
    <col min="3591" max="3591" width="11.28515625" customWidth="1"/>
    <col min="3592" max="3592" width="11.7109375" customWidth="1"/>
    <col min="3593" max="3593" width="13.42578125" customWidth="1"/>
    <col min="3594" max="3596" width="11.7109375" customWidth="1"/>
    <col min="3826" max="3826" width="3.7109375" customWidth="1"/>
    <col min="3827" max="3827" width="6.7109375" customWidth="1"/>
    <col min="3828" max="3828" width="7" customWidth="1"/>
    <col min="3829" max="3829" width="13.85546875" customWidth="1"/>
    <col min="3830" max="3830" width="10" customWidth="1"/>
    <col min="3831" max="3831" width="14.28515625" customWidth="1"/>
    <col min="3832" max="3832" width="6.7109375" customWidth="1"/>
    <col min="3834" max="3834" width="7.7109375" customWidth="1"/>
    <col min="3835" max="3835" width="10.5703125" customWidth="1"/>
    <col min="3836" max="3836" width="10.28515625" customWidth="1"/>
    <col min="3837" max="3845" width="0" hidden="1" customWidth="1"/>
    <col min="3846" max="3846" width="13.28515625" customWidth="1"/>
    <col min="3847" max="3847" width="11.28515625" customWidth="1"/>
    <col min="3848" max="3848" width="11.7109375" customWidth="1"/>
    <col min="3849" max="3849" width="13.42578125" customWidth="1"/>
    <col min="3850" max="3852" width="11.7109375" customWidth="1"/>
    <col min="4082" max="4082" width="3.7109375" customWidth="1"/>
    <col min="4083" max="4083" width="6.7109375" customWidth="1"/>
    <col min="4084" max="4084" width="7" customWidth="1"/>
    <col min="4085" max="4085" width="13.85546875" customWidth="1"/>
    <col min="4086" max="4086" width="10" customWidth="1"/>
    <col min="4087" max="4087" width="14.28515625" customWidth="1"/>
    <col min="4088" max="4088" width="6.7109375" customWidth="1"/>
    <col min="4090" max="4090" width="7.7109375" customWidth="1"/>
    <col min="4091" max="4091" width="10.5703125" customWidth="1"/>
    <col min="4092" max="4092" width="10.28515625" customWidth="1"/>
    <col min="4093" max="4101" width="0" hidden="1" customWidth="1"/>
    <col min="4102" max="4102" width="13.28515625" customWidth="1"/>
    <col min="4103" max="4103" width="11.28515625" customWidth="1"/>
    <col min="4104" max="4104" width="11.7109375" customWidth="1"/>
    <col min="4105" max="4105" width="13.42578125" customWidth="1"/>
    <col min="4106" max="4108" width="11.7109375" customWidth="1"/>
    <col min="4338" max="4338" width="3.7109375" customWidth="1"/>
    <col min="4339" max="4339" width="6.7109375" customWidth="1"/>
    <col min="4340" max="4340" width="7" customWidth="1"/>
    <col min="4341" max="4341" width="13.85546875" customWidth="1"/>
    <col min="4342" max="4342" width="10" customWidth="1"/>
    <col min="4343" max="4343" width="14.28515625" customWidth="1"/>
    <col min="4344" max="4344" width="6.7109375" customWidth="1"/>
    <col min="4346" max="4346" width="7.7109375" customWidth="1"/>
    <col min="4347" max="4347" width="10.5703125" customWidth="1"/>
    <col min="4348" max="4348" width="10.28515625" customWidth="1"/>
    <col min="4349" max="4357" width="0" hidden="1" customWidth="1"/>
    <col min="4358" max="4358" width="13.28515625" customWidth="1"/>
    <col min="4359" max="4359" width="11.28515625" customWidth="1"/>
    <col min="4360" max="4360" width="11.7109375" customWidth="1"/>
    <col min="4361" max="4361" width="13.42578125" customWidth="1"/>
    <col min="4362" max="4364" width="11.7109375" customWidth="1"/>
    <col min="4594" max="4594" width="3.7109375" customWidth="1"/>
    <col min="4595" max="4595" width="6.7109375" customWidth="1"/>
    <col min="4596" max="4596" width="7" customWidth="1"/>
    <col min="4597" max="4597" width="13.85546875" customWidth="1"/>
    <col min="4598" max="4598" width="10" customWidth="1"/>
    <col min="4599" max="4599" width="14.28515625" customWidth="1"/>
    <col min="4600" max="4600" width="6.7109375" customWidth="1"/>
    <col min="4602" max="4602" width="7.7109375" customWidth="1"/>
    <col min="4603" max="4603" width="10.5703125" customWidth="1"/>
    <col min="4604" max="4604" width="10.28515625" customWidth="1"/>
    <col min="4605" max="4613" width="0" hidden="1" customWidth="1"/>
    <col min="4614" max="4614" width="13.28515625" customWidth="1"/>
    <col min="4615" max="4615" width="11.28515625" customWidth="1"/>
    <col min="4616" max="4616" width="11.7109375" customWidth="1"/>
    <col min="4617" max="4617" width="13.42578125" customWidth="1"/>
    <col min="4618" max="4620" width="11.7109375" customWidth="1"/>
    <col min="4850" max="4850" width="3.7109375" customWidth="1"/>
    <col min="4851" max="4851" width="6.7109375" customWidth="1"/>
    <col min="4852" max="4852" width="7" customWidth="1"/>
    <col min="4853" max="4853" width="13.85546875" customWidth="1"/>
    <col min="4854" max="4854" width="10" customWidth="1"/>
    <col min="4855" max="4855" width="14.28515625" customWidth="1"/>
    <col min="4856" max="4856" width="6.7109375" customWidth="1"/>
    <col min="4858" max="4858" width="7.7109375" customWidth="1"/>
    <col min="4859" max="4859" width="10.5703125" customWidth="1"/>
    <col min="4860" max="4860" width="10.28515625" customWidth="1"/>
    <col min="4861" max="4869" width="0" hidden="1" customWidth="1"/>
    <col min="4870" max="4870" width="13.28515625" customWidth="1"/>
    <col min="4871" max="4871" width="11.28515625" customWidth="1"/>
    <col min="4872" max="4872" width="11.7109375" customWidth="1"/>
    <col min="4873" max="4873" width="13.42578125" customWidth="1"/>
    <col min="4874" max="4876" width="11.7109375" customWidth="1"/>
    <col min="5106" max="5106" width="3.7109375" customWidth="1"/>
    <col min="5107" max="5107" width="6.7109375" customWidth="1"/>
    <col min="5108" max="5108" width="7" customWidth="1"/>
    <col min="5109" max="5109" width="13.85546875" customWidth="1"/>
    <col min="5110" max="5110" width="10" customWidth="1"/>
    <col min="5111" max="5111" width="14.28515625" customWidth="1"/>
    <col min="5112" max="5112" width="6.7109375" customWidth="1"/>
    <col min="5114" max="5114" width="7.7109375" customWidth="1"/>
    <col min="5115" max="5115" width="10.5703125" customWidth="1"/>
    <col min="5116" max="5116" width="10.28515625" customWidth="1"/>
    <col min="5117" max="5125" width="0" hidden="1" customWidth="1"/>
    <col min="5126" max="5126" width="13.28515625" customWidth="1"/>
    <col min="5127" max="5127" width="11.28515625" customWidth="1"/>
    <col min="5128" max="5128" width="11.7109375" customWidth="1"/>
    <col min="5129" max="5129" width="13.42578125" customWidth="1"/>
    <col min="5130" max="5132" width="11.7109375" customWidth="1"/>
    <col min="5362" max="5362" width="3.7109375" customWidth="1"/>
    <col min="5363" max="5363" width="6.7109375" customWidth="1"/>
    <col min="5364" max="5364" width="7" customWidth="1"/>
    <col min="5365" max="5365" width="13.85546875" customWidth="1"/>
    <col min="5366" max="5366" width="10" customWidth="1"/>
    <col min="5367" max="5367" width="14.28515625" customWidth="1"/>
    <col min="5368" max="5368" width="6.7109375" customWidth="1"/>
    <col min="5370" max="5370" width="7.7109375" customWidth="1"/>
    <col min="5371" max="5371" width="10.5703125" customWidth="1"/>
    <col min="5372" max="5372" width="10.28515625" customWidth="1"/>
    <col min="5373" max="5381" width="0" hidden="1" customWidth="1"/>
    <col min="5382" max="5382" width="13.28515625" customWidth="1"/>
    <col min="5383" max="5383" width="11.28515625" customWidth="1"/>
    <col min="5384" max="5384" width="11.7109375" customWidth="1"/>
    <col min="5385" max="5385" width="13.42578125" customWidth="1"/>
    <col min="5386" max="5388" width="11.7109375" customWidth="1"/>
    <col min="5618" max="5618" width="3.7109375" customWidth="1"/>
    <col min="5619" max="5619" width="6.7109375" customWidth="1"/>
    <col min="5620" max="5620" width="7" customWidth="1"/>
    <col min="5621" max="5621" width="13.85546875" customWidth="1"/>
    <col min="5622" max="5622" width="10" customWidth="1"/>
    <col min="5623" max="5623" width="14.28515625" customWidth="1"/>
    <col min="5624" max="5624" width="6.7109375" customWidth="1"/>
    <col min="5626" max="5626" width="7.7109375" customWidth="1"/>
    <col min="5627" max="5627" width="10.5703125" customWidth="1"/>
    <col min="5628" max="5628" width="10.28515625" customWidth="1"/>
    <col min="5629" max="5637" width="0" hidden="1" customWidth="1"/>
    <col min="5638" max="5638" width="13.28515625" customWidth="1"/>
    <col min="5639" max="5639" width="11.28515625" customWidth="1"/>
    <col min="5640" max="5640" width="11.7109375" customWidth="1"/>
    <col min="5641" max="5641" width="13.42578125" customWidth="1"/>
    <col min="5642" max="5644" width="11.7109375" customWidth="1"/>
    <col min="5874" max="5874" width="3.7109375" customWidth="1"/>
    <col min="5875" max="5875" width="6.7109375" customWidth="1"/>
    <col min="5876" max="5876" width="7" customWidth="1"/>
    <col min="5877" max="5877" width="13.85546875" customWidth="1"/>
    <col min="5878" max="5878" width="10" customWidth="1"/>
    <col min="5879" max="5879" width="14.28515625" customWidth="1"/>
    <col min="5880" max="5880" width="6.7109375" customWidth="1"/>
    <col min="5882" max="5882" width="7.7109375" customWidth="1"/>
    <col min="5883" max="5883" width="10.5703125" customWidth="1"/>
    <col min="5884" max="5884" width="10.28515625" customWidth="1"/>
    <col min="5885" max="5893" width="0" hidden="1" customWidth="1"/>
    <col min="5894" max="5894" width="13.28515625" customWidth="1"/>
    <col min="5895" max="5895" width="11.28515625" customWidth="1"/>
    <col min="5896" max="5896" width="11.7109375" customWidth="1"/>
    <col min="5897" max="5897" width="13.42578125" customWidth="1"/>
    <col min="5898" max="5900" width="11.7109375" customWidth="1"/>
    <col min="6130" max="6130" width="3.7109375" customWidth="1"/>
    <col min="6131" max="6131" width="6.7109375" customWidth="1"/>
    <col min="6132" max="6132" width="7" customWidth="1"/>
    <col min="6133" max="6133" width="13.85546875" customWidth="1"/>
    <col min="6134" max="6134" width="10" customWidth="1"/>
    <col min="6135" max="6135" width="14.28515625" customWidth="1"/>
    <col min="6136" max="6136" width="6.7109375" customWidth="1"/>
    <col min="6138" max="6138" width="7.7109375" customWidth="1"/>
    <col min="6139" max="6139" width="10.5703125" customWidth="1"/>
    <col min="6140" max="6140" width="10.28515625" customWidth="1"/>
    <col min="6141" max="6149" width="0" hidden="1" customWidth="1"/>
    <col min="6150" max="6150" width="13.28515625" customWidth="1"/>
    <col min="6151" max="6151" width="11.28515625" customWidth="1"/>
    <col min="6152" max="6152" width="11.7109375" customWidth="1"/>
    <col min="6153" max="6153" width="13.42578125" customWidth="1"/>
    <col min="6154" max="6156" width="11.7109375" customWidth="1"/>
    <col min="6386" max="6386" width="3.7109375" customWidth="1"/>
    <col min="6387" max="6387" width="6.7109375" customWidth="1"/>
    <col min="6388" max="6388" width="7" customWidth="1"/>
    <col min="6389" max="6389" width="13.85546875" customWidth="1"/>
    <col min="6390" max="6390" width="10" customWidth="1"/>
    <col min="6391" max="6391" width="14.28515625" customWidth="1"/>
    <col min="6392" max="6392" width="6.7109375" customWidth="1"/>
    <col min="6394" max="6394" width="7.7109375" customWidth="1"/>
    <col min="6395" max="6395" width="10.5703125" customWidth="1"/>
    <col min="6396" max="6396" width="10.28515625" customWidth="1"/>
    <col min="6397" max="6405" width="0" hidden="1" customWidth="1"/>
    <col min="6406" max="6406" width="13.28515625" customWidth="1"/>
    <col min="6407" max="6407" width="11.28515625" customWidth="1"/>
    <col min="6408" max="6408" width="11.7109375" customWidth="1"/>
    <col min="6409" max="6409" width="13.42578125" customWidth="1"/>
    <col min="6410" max="6412" width="11.7109375" customWidth="1"/>
    <col min="6642" max="6642" width="3.7109375" customWidth="1"/>
    <col min="6643" max="6643" width="6.7109375" customWidth="1"/>
    <col min="6644" max="6644" width="7" customWidth="1"/>
    <col min="6645" max="6645" width="13.85546875" customWidth="1"/>
    <col min="6646" max="6646" width="10" customWidth="1"/>
    <col min="6647" max="6647" width="14.28515625" customWidth="1"/>
    <col min="6648" max="6648" width="6.7109375" customWidth="1"/>
    <col min="6650" max="6650" width="7.7109375" customWidth="1"/>
    <col min="6651" max="6651" width="10.5703125" customWidth="1"/>
    <col min="6652" max="6652" width="10.28515625" customWidth="1"/>
    <col min="6653" max="6661" width="0" hidden="1" customWidth="1"/>
    <col min="6662" max="6662" width="13.28515625" customWidth="1"/>
    <col min="6663" max="6663" width="11.28515625" customWidth="1"/>
    <col min="6664" max="6664" width="11.7109375" customWidth="1"/>
    <col min="6665" max="6665" width="13.42578125" customWidth="1"/>
    <col min="6666" max="6668" width="11.7109375" customWidth="1"/>
    <col min="6898" max="6898" width="3.7109375" customWidth="1"/>
    <col min="6899" max="6899" width="6.7109375" customWidth="1"/>
    <col min="6900" max="6900" width="7" customWidth="1"/>
    <col min="6901" max="6901" width="13.85546875" customWidth="1"/>
    <col min="6902" max="6902" width="10" customWidth="1"/>
    <col min="6903" max="6903" width="14.28515625" customWidth="1"/>
    <col min="6904" max="6904" width="6.7109375" customWidth="1"/>
    <col min="6906" max="6906" width="7.7109375" customWidth="1"/>
    <col min="6907" max="6907" width="10.5703125" customWidth="1"/>
    <col min="6908" max="6908" width="10.28515625" customWidth="1"/>
    <col min="6909" max="6917" width="0" hidden="1" customWidth="1"/>
    <col min="6918" max="6918" width="13.28515625" customWidth="1"/>
    <col min="6919" max="6919" width="11.28515625" customWidth="1"/>
    <col min="6920" max="6920" width="11.7109375" customWidth="1"/>
    <col min="6921" max="6921" width="13.42578125" customWidth="1"/>
    <col min="6922" max="6924" width="11.7109375" customWidth="1"/>
    <col min="7154" max="7154" width="3.7109375" customWidth="1"/>
    <col min="7155" max="7155" width="6.7109375" customWidth="1"/>
    <col min="7156" max="7156" width="7" customWidth="1"/>
    <col min="7157" max="7157" width="13.85546875" customWidth="1"/>
    <col min="7158" max="7158" width="10" customWidth="1"/>
    <col min="7159" max="7159" width="14.28515625" customWidth="1"/>
    <col min="7160" max="7160" width="6.7109375" customWidth="1"/>
    <col min="7162" max="7162" width="7.7109375" customWidth="1"/>
    <col min="7163" max="7163" width="10.5703125" customWidth="1"/>
    <col min="7164" max="7164" width="10.28515625" customWidth="1"/>
    <col min="7165" max="7173" width="0" hidden="1" customWidth="1"/>
    <col min="7174" max="7174" width="13.28515625" customWidth="1"/>
    <col min="7175" max="7175" width="11.28515625" customWidth="1"/>
    <col min="7176" max="7176" width="11.7109375" customWidth="1"/>
    <col min="7177" max="7177" width="13.42578125" customWidth="1"/>
    <col min="7178" max="7180" width="11.7109375" customWidth="1"/>
    <col min="7410" max="7410" width="3.7109375" customWidth="1"/>
    <col min="7411" max="7411" width="6.7109375" customWidth="1"/>
    <col min="7412" max="7412" width="7" customWidth="1"/>
    <col min="7413" max="7413" width="13.85546875" customWidth="1"/>
    <col min="7414" max="7414" width="10" customWidth="1"/>
    <col min="7415" max="7415" width="14.28515625" customWidth="1"/>
    <col min="7416" max="7416" width="6.7109375" customWidth="1"/>
    <col min="7418" max="7418" width="7.7109375" customWidth="1"/>
    <col min="7419" max="7419" width="10.5703125" customWidth="1"/>
    <col min="7420" max="7420" width="10.28515625" customWidth="1"/>
    <col min="7421" max="7429" width="0" hidden="1" customWidth="1"/>
    <col min="7430" max="7430" width="13.28515625" customWidth="1"/>
    <col min="7431" max="7431" width="11.28515625" customWidth="1"/>
    <col min="7432" max="7432" width="11.7109375" customWidth="1"/>
    <col min="7433" max="7433" width="13.42578125" customWidth="1"/>
    <col min="7434" max="7436" width="11.7109375" customWidth="1"/>
    <col min="7666" max="7666" width="3.7109375" customWidth="1"/>
    <col min="7667" max="7667" width="6.7109375" customWidth="1"/>
    <col min="7668" max="7668" width="7" customWidth="1"/>
    <col min="7669" max="7669" width="13.85546875" customWidth="1"/>
    <col min="7670" max="7670" width="10" customWidth="1"/>
    <col min="7671" max="7671" width="14.28515625" customWidth="1"/>
    <col min="7672" max="7672" width="6.7109375" customWidth="1"/>
    <col min="7674" max="7674" width="7.7109375" customWidth="1"/>
    <col min="7675" max="7675" width="10.5703125" customWidth="1"/>
    <col min="7676" max="7676" width="10.28515625" customWidth="1"/>
    <col min="7677" max="7685" width="0" hidden="1" customWidth="1"/>
    <col min="7686" max="7686" width="13.28515625" customWidth="1"/>
    <col min="7687" max="7687" width="11.28515625" customWidth="1"/>
    <col min="7688" max="7688" width="11.7109375" customWidth="1"/>
    <col min="7689" max="7689" width="13.42578125" customWidth="1"/>
    <col min="7690" max="7692" width="11.7109375" customWidth="1"/>
    <col min="7922" max="7922" width="3.7109375" customWidth="1"/>
    <col min="7923" max="7923" width="6.7109375" customWidth="1"/>
    <col min="7924" max="7924" width="7" customWidth="1"/>
    <col min="7925" max="7925" width="13.85546875" customWidth="1"/>
    <col min="7926" max="7926" width="10" customWidth="1"/>
    <col min="7927" max="7927" width="14.28515625" customWidth="1"/>
    <col min="7928" max="7928" width="6.7109375" customWidth="1"/>
    <col min="7930" max="7930" width="7.7109375" customWidth="1"/>
    <col min="7931" max="7931" width="10.5703125" customWidth="1"/>
    <col min="7932" max="7932" width="10.28515625" customWidth="1"/>
    <col min="7933" max="7941" width="0" hidden="1" customWidth="1"/>
    <col min="7942" max="7942" width="13.28515625" customWidth="1"/>
    <col min="7943" max="7943" width="11.28515625" customWidth="1"/>
    <col min="7944" max="7944" width="11.7109375" customWidth="1"/>
    <col min="7945" max="7945" width="13.42578125" customWidth="1"/>
    <col min="7946" max="7948" width="11.7109375" customWidth="1"/>
    <col min="8178" max="8178" width="3.7109375" customWidth="1"/>
    <col min="8179" max="8179" width="6.7109375" customWidth="1"/>
    <col min="8180" max="8180" width="7" customWidth="1"/>
    <col min="8181" max="8181" width="13.85546875" customWidth="1"/>
    <col min="8182" max="8182" width="10" customWidth="1"/>
    <col min="8183" max="8183" width="14.28515625" customWidth="1"/>
    <col min="8184" max="8184" width="6.7109375" customWidth="1"/>
    <col min="8186" max="8186" width="7.7109375" customWidth="1"/>
    <col min="8187" max="8187" width="10.5703125" customWidth="1"/>
    <col min="8188" max="8188" width="10.28515625" customWidth="1"/>
    <col min="8189" max="8197" width="0" hidden="1" customWidth="1"/>
    <col min="8198" max="8198" width="13.28515625" customWidth="1"/>
    <col min="8199" max="8199" width="11.28515625" customWidth="1"/>
    <col min="8200" max="8200" width="11.7109375" customWidth="1"/>
    <col min="8201" max="8201" width="13.42578125" customWidth="1"/>
    <col min="8202" max="8204" width="11.7109375" customWidth="1"/>
    <col min="8434" max="8434" width="3.7109375" customWidth="1"/>
    <col min="8435" max="8435" width="6.7109375" customWidth="1"/>
    <col min="8436" max="8436" width="7" customWidth="1"/>
    <col min="8437" max="8437" width="13.85546875" customWidth="1"/>
    <col min="8438" max="8438" width="10" customWidth="1"/>
    <col min="8439" max="8439" width="14.28515625" customWidth="1"/>
    <col min="8440" max="8440" width="6.7109375" customWidth="1"/>
    <col min="8442" max="8442" width="7.7109375" customWidth="1"/>
    <col min="8443" max="8443" width="10.5703125" customWidth="1"/>
    <col min="8444" max="8444" width="10.28515625" customWidth="1"/>
    <col min="8445" max="8453" width="0" hidden="1" customWidth="1"/>
    <col min="8454" max="8454" width="13.28515625" customWidth="1"/>
    <col min="8455" max="8455" width="11.28515625" customWidth="1"/>
    <col min="8456" max="8456" width="11.7109375" customWidth="1"/>
    <col min="8457" max="8457" width="13.42578125" customWidth="1"/>
    <col min="8458" max="8460" width="11.7109375" customWidth="1"/>
    <col min="8690" max="8690" width="3.7109375" customWidth="1"/>
    <col min="8691" max="8691" width="6.7109375" customWidth="1"/>
    <col min="8692" max="8692" width="7" customWidth="1"/>
    <col min="8693" max="8693" width="13.85546875" customWidth="1"/>
    <col min="8694" max="8694" width="10" customWidth="1"/>
    <col min="8695" max="8695" width="14.28515625" customWidth="1"/>
    <col min="8696" max="8696" width="6.7109375" customWidth="1"/>
    <col min="8698" max="8698" width="7.7109375" customWidth="1"/>
    <col min="8699" max="8699" width="10.5703125" customWidth="1"/>
    <col min="8700" max="8700" width="10.28515625" customWidth="1"/>
    <col min="8701" max="8709" width="0" hidden="1" customWidth="1"/>
    <col min="8710" max="8710" width="13.28515625" customWidth="1"/>
    <col min="8711" max="8711" width="11.28515625" customWidth="1"/>
    <col min="8712" max="8712" width="11.7109375" customWidth="1"/>
    <col min="8713" max="8713" width="13.42578125" customWidth="1"/>
    <col min="8714" max="8716" width="11.7109375" customWidth="1"/>
    <col min="8946" max="8946" width="3.7109375" customWidth="1"/>
    <col min="8947" max="8947" width="6.7109375" customWidth="1"/>
    <col min="8948" max="8948" width="7" customWidth="1"/>
    <col min="8949" max="8949" width="13.85546875" customWidth="1"/>
    <col min="8950" max="8950" width="10" customWidth="1"/>
    <col min="8951" max="8951" width="14.28515625" customWidth="1"/>
    <col min="8952" max="8952" width="6.7109375" customWidth="1"/>
    <col min="8954" max="8954" width="7.7109375" customWidth="1"/>
    <col min="8955" max="8955" width="10.5703125" customWidth="1"/>
    <col min="8956" max="8956" width="10.28515625" customWidth="1"/>
    <col min="8957" max="8965" width="0" hidden="1" customWidth="1"/>
    <col min="8966" max="8966" width="13.28515625" customWidth="1"/>
    <col min="8967" max="8967" width="11.28515625" customWidth="1"/>
    <col min="8968" max="8968" width="11.7109375" customWidth="1"/>
    <col min="8969" max="8969" width="13.42578125" customWidth="1"/>
    <col min="8970" max="8972" width="11.7109375" customWidth="1"/>
    <col min="9202" max="9202" width="3.7109375" customWidth="1"/>
    <col min="9203" max="9203" width="6.7109375" customWidth="1"/>
    <col min="9204" max="9204" width="7" customWidth="1"/>
    <col min="9205" max="9205" width="13.85546875" customWidth="1"/>
    <col min="9206" max="9206" width="10" customWidth="1"/>
    <col min="9207" max="9207" width="14.28515625" customWidth="1"/>
    <col min="9208" max="9208" width="6.7109375" customWidth="1"/>
    <col min="9210" max="9210" width="7.7109375" customWidth="1"/>
    <col min="9211" max="9211" width="10.5703125" customWidth="1"/>
    <col min="9212" max="9212" width="10.28515625" customWidth="1"/>
    <col min="9213" max="9221" width="0" hidden="1" customWidth="1"/>
    <col min="9222" max="9222" width="13.28515625" customWidth="1"/>
    <col min="9223" max="9223" width="11.28515625" customWidth="1"/>
    <col min="9224" max="9224" width="11.7109375" customWidth="1"/>
    <col min="9225" max="9225" width="13.42578125" customWidth="1"/>
    <col min="9226" max="9228" width="11.7109375" customWidth="1"/>
    <col min="9458" max="9458" width="3.7109375" customWidth="1"/>
    <col min="9459" max="9459" width="6.7109375" customWidth="1"/>
    <col min="9460" max="9460" width="7" customWidth="1"/>
    <col min="9461" max="9461" width="13.85546875" customWidth="1"/>
    <col min="9462" max="9462" width="10" customWidth="1"/>
    <col min="9463" max="9463" width="14.28515625" customWidth="1"/>
    <col min="9464" max="9464" width="6.7109375" customWidth="1"/>
    <col min="9466" max="9466" width="7.7109375" customWidth="1"/>
    <col min="9467" max="9467" width="10.5703125" customWidth="1"/>
    <col min="9468" max="9468" width="10.28515625" customWidth="1"/>
    <col min="9469" max="9477" width="0" hidden="1" customWidth="1"/>
    <col min="9478" max="9478" width="13.28515625" customWidth="1"/>
    <col min="9479" max="9479" width="11.28515625" customWidth="1"/>
    <col min="9480" max="9480" width="11.7109375" customWidth="1"/>
    <col min="9481" max="9481" width="13.42578125" customWidth="1"/>
    <col min="9482" max="9484" width="11.7109375" customWidth="1"/>
    <col min="9714" max="9714" width="3.7109375" customWidth="1"/>
    <col min="9715" max="9715" width="6.7109375" customWidth="1"/>
    <col min="9716" max="9716" width="7" customWidth="1"/>
    <col min="9717" max="9717" width="13.85546875" customWidth="1"/>
    <col min="9718" max="9718" width="10" customWidth="1"/>
    <col min="9719" max="9719" width="14.28515625" customWidth="1"/>
    <col min="9720" max="9720" width="6.7109375" customWidth="1"/>
    <col min="9722" max="9722" width="7.7109375" customWidth="1"/>
    <col min="9723" max="9723" width="10.5703125" customWidth="1"/>
    <col min="9724" max="9724" width="10.28515625" customWidth="1"/>
    <col min="9725" max="9733" width="0" hidden="1" customWidth="1"/>
    <col min="9734" max="9734" width="13.28515625" customWidth="1"/>
    <col min="9735" max="9735" width="11.28515625" customWidth="1"/>
    <col min="9736" max="9736" width="11.7109375" customWidth="1"/>
    <col min="9737" max="9737" width="13.42578125" customWidth="1"/>
    <col min="9738" max="9740" width="11.7109375" customWidth="1"/>
    <col min="9970" max="9970" width="3.7109375" customWidth="1"/>
    <col min="9971" max="9971" width="6.7109375" customWidth="1"/>
    <col min="9972" max="9972" width="7" customWidth="1"/>
    <col min="9973" max="9973" width="13.85546875" customWidth="1"/>
    <col min="9974" max="9974" width="10" customWidth="1"/>
    <col min="9975" max="9975" width="14.28515625" customWidth="1"/>
    <col min="9976" max="9976" width="6.7109375" customWidth="1"/>
    <col min="9978" max="9978" width="7.7109375" customWidth="1"/>
    <col min="9979" max="9979" width="10.5703125" customWidth="1"/>
    <col min="9980" max="9980" width="10.28515625" customWidth="1"/>
    <col min="9981" max="9989" width="0" hidden="1" customWidth="1"/>
    <col min="9990" max="9990" width="13.28515625" customWidth="1"/>
    <col min="9991" max="9991" width="11.28515625" customWidth="1"/>
    <col min="9992" max="9992" width="11.7109375" customWidth="1"/>
    <col min="9993" max="9993" width="13.42578125" customWidth="1"/>
    <col min="9994" max="9996" width="11.7109375" customWidth="1"/>
    <col min="10226" max="10226" width="3.7109375" customWidth="1"/>
    <col min="10227" max="10227" width="6.7109375" customWidth="1"/>
    <col min="10228" max="10228" width="7" customWidth="1"/>
    <col min="10229" max="10229" width="13.85546875" customWidth="1"/>
    <col min="10230" max="10230" width="10" customWidth="1"/>
    <col min="10231" max="10231" width="14.28515625" customWidth="1"/>
    <col min="10232" max="10232" width="6.7109375" customWidth="1"/>
    <col min="10234" max="10234" width="7.7109375" customWidth="1"/>
    <col min="10235" max="10235" width="10.5703125" customWidth="1"/>
    <col min="10236" max="10236" width="10.28515625" customWidth="1"/>
    <col min="10237" max="10245" width="0" hidden="1" customWidth="1"/>
    <col min="10246" max="10246" width="13.28515625" customWidth="1"/>
    <col min="10247" max="10247" width="11.28515625" customWidth="1"/>
    <col min="10248" max="10248" width="11.7109375" customWidth="1"/>
    <col min="10249" max="10249" width="13.42578125" customWidth="1"/>
    <col min="10250" max="10252" width="11.7109375" customWidth="1"/>
    <col min="10482" max="10482" width="3.7109375" customWidth="1"/>
    <col min="10483" max="10483" width="6.7109375" customWidth="1"/>
    <col min="10484" max="10484" width="7" customWidth="1"/>
    <col min="10485" max="10485" width="13.85546875" customWidth="1"/>
    <col min="10486" max="10486" width="10" customWidth="1"/>
    <col min="10487" max="10487" width="14.28515625" customWidth="1"/>
    <col min="10488" max="10488" width="6.7109375" customWidth="1"/>
    <col min="10490" max="10490" width="7.7109375" customWidth="1"/>
    <col min="10491" max="10491" width="10.5703125" customWidth="1"/>
    <col min="10492" max="10492" width="10.28515625" customWidth="1"/>
    <col min="10493" max="10501" width="0" hidden="1" customWidth="1"/>
    <col min="10502" max="10502" width="13.28515625" customWidth="1"/>
    <col min="10503" max="10503" width="11.28515625" customWidth="1"/>
    <col min="10504" max="10504" width="11.7109375" customWidth="1"/>
    <col min="10505" max="10505" width="13.42578125" customWidth="1"/>
    <col min="10506" max="10508" width="11.7109375" customWidth="1"/>
    <col min="10738" max="10738" width="3.7109375" customWidth="1"/>
    <col min="10739" max="10739" width="6.7109375" customWidth="1"/>
    <col min="10740" max="10740" width="7" customWidth="1"/>
    <col min="10741" max="10741" width="13.85546875" customWidth="1"/>
    <col min="10742" max="10742" width="10" customWidth="1"/>
    <col min="10743" max="10743" width="14.28515625" customWidth="1"/>
    <col min="10744" max="10744" width="6.7109375" customWidth="1"/>
    <col min="10746" max="10746" width="7.7109375" customWidth="1"/>
    <col min="10747" max="10747" width="10.5703125" customWidth="1"/>
    <col min="10748" max="10748" width="10.28515625" customWidth="1"/>
    <col min="10749" max="10757" width="0" hidden="1" customWidth="1"/>
    <col min="10758" max="10758" width="13.28515625" customWidth="1"/>
    <col min="10759" max="10759" width="11.28515625" customWidth="1"/>
    <col min="10760" max="10760" width="11.7109375" customWidth="1"/>
    <col min="10761" max="10761" width="13.42578125" customWidth="1"/>
    <col min="10762" max="10764" width="11.7109375" customWidth="1"/>
    <col min="10994" max="10994" width="3.7109375" customWidth="1"/>
    <col min="10995" max="10995" width="6.7109375" customWidth="1"/>
    <col min="10996" max="10996" width="7" customWidth="1"/>
    <col min="10997" max="10997" width="13.85546875" customWidth="1"/>
    <col min="10998" max="10998" width="10" customWidth="1"/>
    <col min="10999" max="10999" width="14.28515625" customWidth="1"/>
    <col min="11000" max="11000" width="6.7109375" customWidth="1"/>
    <col min="11002" max="11002" width="7.7109375" customWidth="1"/>
    <col min="11003" max="11003" width="10.5703125" customWidth="1"/>
    <col min="11004" max="11004" width="10.28515625" customWidth="1"/>
    <col min="11005" max="11013" width="0" hidden="1" customWidth="1"/>
    <col min="11014" max="11014" width="13.28515625" customWidth="1"/>
    <col min="11015" max="11015" width="11.28515625" customWidth="1"/>
    <col min="11016" max="11016" width="11.7109375" customWidth="1"/>
    <col min="11017" max="11017" width="13.42578125" customWidth="1"/>
    <col min="11018" max="11020" width="11.7109375" customWidth="1"/>
    <col min="11250" max="11250" width="3.7109375" customWidth="1"/>
    <col min="11251" max="11251" width="6.7109375" customWidth="1"/>
    <col min="11252" max="11252" width="7" customWidth="1"/>
    <col min="11253" max="11253" width="13.85546875" customWidth="1"/>
    <col min="11254" max="11254" width="10" customWidth="1"/>
    <col min="11255" max="11255" width="14.28515625" customWidth="1"/>
    <col min="11256" max="11256" width="6.7109375" customWidth="1"/>
    <col min="11258" max="11258" width="7.7109375" customWidth="1"/>
    <col min="11259" max="11259" width="10.5703125" customWidth="1"/>
    <col min="11260" max="11260" width="10.28515625" customWidth="1"/>
    <col min="11261" max="11269" width="0" hidden="1" customWidth="1"/>
    <col min="11270" max="11270" width="13.28515625" customWidth="1"/>
    <col min="11271" max="11271" width="11.28515625" customWidth="1"/>
    <col min="11272" max="11272" width="11.7109375" customWidth="1"/>
    <col min="11273" max="11273" width="13.42578125" customWidth="1"/>
    <col min="11274" max="11276" width="11.7109375" customWidth="1"/>
    <col min="11506" max="11506" width="3.7109375" customWidth="1"/>
    <col min="11507" max="11507" width="6.7109375" customWidth="1"/>
    <col min="11508" max="11508" width="7" customWidth="1"/>
    <col min="11509" max="11509" width="13.85546875" customWidth="1"/>
    <col min="11510" max="11510" width="10" customWidth="1"/>
    <col min="11511" max="11511" width="14.28515625" customWidth="1"/>
    <col min="11512" max="11512" width="6.7109375" customWidth="1"/>
    <col min="11514" max="11514" width="7.7109375" customWidth="1"/>
    <col min="11515" max="11515" width="10.5703125" customWidth="1"/>
    <col min="11516" max="11516" width="10.28515625" customWidth="1"/>
    <col min="11517" max="11525" width="0" hidden="1" customWidth="1"/>
    <col min="11526" max="11526" width="13.28515625" customWidth="1"/>
    <col min="11527" max="11527" width="11.28515625" customWidth="1"/>
    <col min="11528" max="11528" width="11.7109375" customWidth="1"/>
    <col min="11529" max="11529" width="13.42578125" customWidth="1"/>
    <col min="11530" max="11532" width="11.7109375" customWidth="1"/>
    <col min="11762" max="11762" width="3.7109375" customWidth="1"/>
    <col min="11763" max="11763" width="6.7109375" customWidth="1"/>
    <col min="11764" max="11764" width="7" customWidth="1"/>
    <col min="11765" max="11765" width="13.85546875" customWidth="1"/>
    <col min="11766" max="11766" width="10" customWidth="1"/>
    <col min="11767" max="11767" width="14.28515625" customWidth="1"/>
    <col min="11768" max="11768" width="6.7109375" customWidth="1"/>
    <col min="11770" max="11770" width="7.7109375" customWidth="1"/>
    <col min="11771" max="11771" width="10.5703125" customWidth="1"/>
    <col min="11772" max="11772" width="10.28515625" customWidth="1"/>
    <col min="11773" max="11781" width="0" hidden="1" customWidth="1"/>
    <col min="11782" max="11782" width="13.28515625" customWidth="1"/>
    <col min="11783" max="11783" width="11.28515625" customWidth="1"/>
    <col min="11784" max="11784" width="11.7109375" customWidth="1"/>
    <col min="11785" max="11785" width="13.42578125" customWidth="1"/>
    <col min="11786" max="11788" width="11.7109375" customWidth="1"/>
    <col min="12018" max="12018" width="3.7109375" customWidth="1"/>
    <col min="12019" max="12019" width="6.7109375" customWidth="1"/>
    <col min="12020" max="12020" width="7" customWidth="1"/>
    <col min="12021" max="12021" width="13.85546875" customWidth="1"/>
    <col min="12022" max="12022" width="10" customWidth="1"/>
    <col min="12023" max="12023" width="14.28515625" customWidth="1"/>
    <col min="12024" max="12024" width="6.7109375" customWidth="1"/>
    <col min="12026" max="12026" width="7.7109375" customWidth="1"/>
    <col min="12027" max="12027" width="10.5703125" customWidth="1"/>
    <col min="12028" max="12028" width="10.28515625" customWidth="1"/>
    <col min="12029" max="12037" width="0" hidden="1" customWidth="1"/>
    <col min="12038" max="12038" width="13.28515625" customWidth="1"/>
    <col min="12039" max="12039" width="11.28515625" customWidth="1"/>
    <col min="12040" max="12040" width="11.7109375" customWidth="1"/>
    <col min="12041" max="12041" width="13.42578125" customWidth="1"/>
    <col min="12042" max="12044" width="11.7109375" customWidth="1"/>
    <col min="12274" max="12274" width="3.7109375" customWidth="1"/>
    <col min="12275" max="12275" width="6.7109375" customWidth="1"/>
    <col min="12276" max="12276" width="7" customWidth="1"/>
    <col min="12277" max="12277" width="13.85546875" customWidth="1"/>
    <col min="12278" max="12278" width="10" customWidth="1"/>
    <col min="12279" max="12279" width="14.28515625" customWidth="1"/>
    <col min="12280" max="12280" width="6.7109375" customWidth="1"/>
    <col min="12282" max="12282" width="7.7109375" customWidth="1"/>
    <col min="12283" max="12283" width="10.5703125" customWidth="1"/>
    <col min="12284" max="12284" width="10.28515625" customWidth="1"/>
    <col min="12285" max="12293" width="0" hidden="1" customWidth="1"/>
    <col min="12294" max="12294" width="13.28515625" customWidth="1"/>
    <col min="12295" max="12295" width="11.28515625" customWidth="1"/>
    <col min="12296" max="12296" width="11.7109375" customWidth="1"/>
    <col min="12297" max="12297" width="13.42578125" customWidth="1"/>
    <col min="12298" max="12300" width="11.7109375" customWidth="1"/>
    <col min="12530" max="12530" width="3.7109375" customWidth="1"/>
    <col min="12531" max="12531" width="6.7109375" customWidth="1"/>
    <col min="12532" max="12532" width="7" customWidth="1"/>
    <col min="12533" max="12533" width="13.85546875" customWidth="1"/>
    <col min="12534" max="12534" width="10" customWidth="1"/>
    <col min="12535" max="12535" width="14.28515625" customWidth="1"/>
    <col min="12536" max="12536" width="6.7109375" customWidth="1"/>
    <col min="12538" max="12538" width="7.7109375" customWidth="1"/>
    <col min="12539" max="12539" width="10.5703125" customWidth="1"/>
    <col min="12540" max="12540" width="10.28515625" customWidth="1"/>
    <col min="12541" max="12549" width="0" hidden="1" customWidth="1"/>
    <col min="12550" max="12550" width="13.28515625" customWidth="1"/>
    <col min="12551" max="12551" width="11.28515625" customWidth="1"/>
    <col min="12552" max="12552" width="11.7109375" customWidth="1"/>
    <col min="12553" max="12553" width="13.42578125" customWidth="1"/>
    <col min="12554" max="12556" width="11.7109375" customWidth="1"/>
    <col min="12786" max="12786" width="3.7109375" customWidth="1"/>
    <col min="12787" max="12787" width="6.7109375" customWidth="1"/>
    <col min="12788" max="12788" width="7" customWidth="1"/>
    <col min="12789" max="12789" width="13.85546875" customWidth="1"/>
    <col min="12790" max="12790" width="10" customWidth="1"/>
    <col min="12791" max="12791" width="14.28515625" customWidth="1"/>
    <col min="12792" max="12792" width="6.7109375" customWidth="1"/>
    <col min="12794" max="12794" width="7.7109375" customWidth="1"/>
    <col min="12795" max="12795" width="10.5703125" customWidth="1"/>
    <col min="12796" max="12796" width="10.28515625" customWidth="1"/>
    <col min="12797" max="12805" width="0" hidden="1" customWidth="1"/>
    <col min="12806" max="12806" width="13.28515625" customWidth="1"/>
    <col min="12807" max="12807" width="11.28515625" customWidth="1"/>
    <col min="12808" max="12808" width="11.7109375" customWidth="1"/>
    <col min="12809" max="12809" width="13.42578125" customWidth="1"/>
    <col min="12810" max="12812" width="11.7109375" customWidth="1"/>
    <col min="13042" max="13042" width="3.7109375" customWidth="1"/>
    <col min="13043" max="13043" width="6.7109375" customWidth="1"/>
    <col min="13044" max="13044" width="7" customWidth="1"/>
    <col min="13045" max="13045" width="13.85546875" customWidth="1"/>
    <col min="13046" max="13046" width="10" customWidth="1"/>
    <col min="13047" max="13047" width="14.28515625" customWidth="1"/>
    <col min="13048" max="13048" width="6.7109375" customWidth="1"/>
    <col min="13050" max="13050" width="7.7109375" customWidth="1"/>
    <col min="13051" max="13051" width="10.5703125" customWidth="1"/>
    <col min="13052" max="13052" width="10.28515625" customWidth="1"/>
    <col min="13053" max="13061" width="0" hidden="1" customWidth="1"/>
    <col min="13062" max="13062" width="13.28515625" customWidth="1"/>
    <col min="13063" max="13063" width="11.28515625" customWidth="1"/>
    <col min="13064" max="13064" width="11.7109375" customWidth="1"/>
    <col min="13065" max="13065" width="13.42578125" customWidth="1"/>
    <col min="13066" max="13068" width="11.7109375" customWidth="1"/>
    <col min="13298" max="13298" width="3.7109375" customWidth="1"/>
    <col min="13299" max="13299" width="6.7109375" customWidth="1"/>
    <col min="13300" max="13300" width="7" customWidth="1"/>
    <col min="13301" max="13301" width="13.85546875" customWidth="1"/>
    <col min="13302" max="13302" width="10" customWidth="1"/>
    <col min="13303" max="13303" width="14.28515625" customWidth="1"/>
    <col min="13304" max="13304" width="6.7109375" customWidth="1"/>
    <col min="13306" max="13306" width="7.7109375" customWidth="1"/>
    <col min="13307" max="13307" width="10.5703125" customWidth="1"/>
    <col min="13308" max="13308" width="10.28515625" customWidth="1"/>
    <col min="13309" max="13317" width="0" hidden="1" customWidth="1"/>
    <col min="13318" max="13318" width="13.28515625" customWidth="1"/>
    <col min="13319" max="13319" width="11.28515625" customWidth="1"/>
    <col min="13320" max="13320" width="11.7109375" customWidth="1"/>
    <col min="13321" max="13321" width="13.42578125" customWidth="1"/>
    <col min="13322" max="13324" width="11.7109375" customWidth="1"/>
    <col min="13554" max="13554" width="3.7109375" customWidth="1"/>
    <col min="13555" max="13555" width="6.7109375" customWidth="1"/>
    <col min="13556" max="13556" width="7" customWidth="1"/>
    <col min="13557" max="13557" width="13.85546875" customWidth="1"/>
    <col min="13558" max="13558" width="10" customWidth="1"/>
    <col min="13559" max="13559" width="14.28515625" customWidth="1"/>
    <col min="13560" max="13560" width="6.7109375" customWidth="1"/>
    <col min="13562" max="13562" width="7.7109375" customWidth="1"/>
    <col min="13563" max="13563" width="10.5703125" customWidth="1"/>
    <col min="13564" max="13564" width="10.28515625" customWidth="1"/>
    <col min="13565" max="13573" width="0" hidden="1" customWidth="1"/>
    <col min="13574" max="13574" width="13.28515625" customWidth="1"/>
    <col min="13575" max="13575" width="11.28515625" customWidth="1"/>
    <col min="13576" max="13576" width="11.7109375" customWidth="1"/>
    <col min="13577" max="13577" width="13.42578125" customWidth="1"/>
    <col min="13578" max="13580" width="11.7109375" customWidth="1"/>
    <col min="13810" max="13810" width="3.7109375" customWidth="1"/>
    <col min="13811" max="13811" width="6.7109375" customWidth="1"/>
    <col min="13812" max="13812" width="7" customWidth="1"/>
    <col min="13813" max="13813" width="13.85546875" customWidth="1"/>
    <col min="13814" max="13814" width="10" customWidth="1"/>
    <col min="13815" max="13815" width="14.28515625" customWidth="1"/>
    <col min="13816" max="13816" width="6.7109375" customWidth="1"/>
    <col min="13818" max="13818" width="7.7109375" customWidth="1"/>
    <col min="13819" max="13819" width="10.5703125" customWidth="1"/>
    <col min="13820" max="13820" width="10.28515625" customWidth="1"/>
    <col min="13821" max="13829" width="0" hidden="1" customWidth="1"/>
    <col min="13830" max="13830" width="13.28515625" customWidth="1"/>
    <col min="13831" max="13831" width="11.28515625" customWidth="1"/>
    <col min="13832" max="13832" width="11.7109375" customWidth="1"/>
    <col min="13833" max="13833" width="13.42578125" customWidth="1"/>
    <col min="13834" max="13836" width="11.7109375" customWidth="1"/>
    <col min="14066" max="14066" width="3.7109375" customWidth="1"/>
    <col min="14067" max="14067" width="6.7109375" customWidth="1"/>
    <col min="14068" max="14068" width="7" customWidth="1"/>
    <col min="14069" max="14069" width="13.85546875" customWidth="1"/>
    <col min="14070" max="14070" width="10" customWidth="1"/>
    <col min="14071" max="14071" width="14.28515625" customWidth="1"/>
    <col min="14072" max="14072" width="6.7109375" customWidth="1"/>
    <col min="14074" max="14074" width="7.7109375" customWidth="1"/>
    <col min="14075" max="14075" width="10.5703125" customWidth="1"/>
    <col min="14076" max="14076" width="10.28515625" customWidth="1"/>
    <col min="14077" max="14085" width="0" hidden="1" customWidth="1"/>
    <col min="14086" max="14086" width="13.28515625" customWidth="1"/>
    <col min="14087" max="14087" width="11.28515625" customWidth="1"/>
    <col min="14088" max="14088" width="11.7109375" customWidth="1"/>
    <col min="14089" max="14089" width="13.42578125" customWidth="1"/>
    <col min="14090" max="14092" width="11.7109375" customWidth="1"/>
    <col min="14322" max="14322" width="3.7109375" customWidth="1"/>
    <col min="14323" max="14323" width="6.7109375" customWidth="1"/>
    <col min="14324" max="14324" width="7" customWidth="1"/>
    <col min="14325" max="14325" width="13.85546875" customWidth="1"/>
    <col min="14326" max="14326" width="10" customWidth="1"/>
    <col min="14327" max="14327" width="14.28515625" customWidth="1"/>
    <col min="14328" max="14328" width="6.7109375" customWidth="1"/>
    <col min="14330" max="14330" width="7.7109375" customWidth="1"/>
    <col min="14331" max="14331" width="10.5703125" customWidth="1"/>
    <col min="14332" max="14332" width="10.28515625" customWidth="1"/>
    <col min="14333" max="14341" width="0" hidden="1" customWidth="1"/>
    <col min="14342" max="14342" width="13.28515625" customWidth="1"/>
    <col min="14343" max="14343" width="11.28515625" customWidth="1"/>
    <col min="14344" max="14344" width="11.7109375" customWidth="1"/>
    <col min="14345" max="14345" width="13.42578125" customWidth="1"/>
    <col min="14346" max="14348" width="11.7109375" customWidth="1"/>
    <col min="14578" max="14578" width="3.7109375" customWidth="1"/>
    <col min="14579" max="14579" width="6.7109375" customWidth="1"/>
    <col min="14580" max="14580" width="7" customWidth="1"/>
    <col min="14581" max="14581" width="13.85546875" customWidth="1"/>
    <col min="14582" max="14582" width="10" customWidth="1"/>
    <col min="14583" max="14583" width="14.28515625" customWidth="1"/>
    <col min="14584" max="14584" width="6.7109375" customWidth="1"/>
    <col min="14586" max="14586" width="7.7109375" customWidth="1"/>
    <col min="14587" max="14587" width="10.5703125" customWidth="1"/>
    <col min="14588" max="14588" width="10.28515625" customWidth="1"/>
    <col min="14589" max="14597" width="0" hidden="1" customWidth="1"/>
    <col min="14598" max="14598" width="13.28515625" customWidth="1"/>
    <col min="14599" max="14599" width="11.28515625" customWidth="1"/>
    <col min="14600" max="14600" width="11.7109375" customWidth="1"/>
    <col min="14601" max="14601" width="13.42578125" customWidth="1"/>
    <col min="14602" max="14604" width="11.7109375" customWidth="1"/>
    <col min="14834" max="14834" width="3.7109375" customWidth="1"/>
    <col min="14835" max="14835" width="6.7109375" customWidth="1"/>
    <col min="14836" max="14836" width="7" customWidth="1"/>
    <col min="14837" max="14837" width="13.85546875" customWidth="1"/>
    <col min="14838" max="14838" width="10" customWidth="1"/>
    <col min="14839" max="14839" width="14.28515625" customWidth="1"/>
    <col min="14840" max="14840" width="6.7109375" customWidth="1"/>
    <col min="14842" max="14842" width="7.7109375" customWidth="1"/>
    <col min="14843" max="14843" width="10.5703125" customWidth="1"/>
    <col min="14844" max="14844" width="10.28515625" customWidth="1"/>
    <col min="14845" max="14853" width="0" hidden="1" customWidth="1"/>
    <col min="14854" max="14854" width="13.28515625" customWidth="1"/>
    <col min="14855" max="14855" width="11.28515625" customWidth="1"/>
    <col min="14856" max="14856" width="11.7109375" customWidth="1"/>
    <col min="14857" max="14857" width="13.42578125" customWidth="1"/>
    <col min="14858" max="14860" width="11.7109375" customWidth="1"/>
    <col min="15090" max="15090" width="3.7109375" customWidth="1"/>
    <col min="15091" max="15091" width="6.7109375" customWidth="1"/>
    <col min="15092" max="15092" width="7" customWidth="1"/>
    <col min="15093" max="15093" width="13.85546875" customWidth="1"/>
    <col min="15094" max="15094" width="10" customWidth="1"/>
    <col min="15095" max="15095" width="14.28515625" customWidth="1"/>
    <col min="15096" max="15096" width="6.7109375" customWidth="1"/>
    <col min="15098" max="15098" width="7.7109375" customWidth="1"/>
    <col min="15099" max="15099" width="10.5703125" customWidth="1"/>
    <col min="15100" max="15100" width="10.28515625" customWidth="1"/>
    <col min="15101" max="15109" width="0" hidden="1" customWidth="1"/>
    <col min="15110" max="15110" width="13.28515625" customWidth="1"/>
    <col min="15111" max="15111" width="11.28515625" customWidth="1"/>
    <col min="15112" max="15112" width="11.7109375" customWidth="1"/>
    <col min="15113" max="15113" width="13.42578125" customWidth="1"/>
    <col min="15114" max="15116" width="11.7109375" customWidth="1"/>
    <col min="15346" max="15346" width="3.7109375" customWidth="1"/>
    <col min="15347" max="15347" width="6.7109375" customWidth="1"/>
    <col min="15348" max="15348" width="7" customWidth="1"/>
    <col min="15349" max="15349" width="13.85546875" customWidth="1"/>
    <col min="15350" max="15350" width="10" customWidth="1"/>
    <col min="15351" max="15351" width="14.28515625" customWidth="1"/>
    <col min="15352" max="15352" width="6.7109375" customWidth="1"/>
    <col min="15354" max="15354" width="7.7109375" customWidth="1"/>
    <col min="15355" max="15355" width="10.5703125" customWidth="1"/>
    <col min="15356" max="15356" width="10.28515625" customWidth="1"/>
    <col min="15357" max="15365" width="0" hidden="1" customWidth="1"/>
    <col min="15366" max="15366" width="13.28515625" customWidth="1"/>
    <col min="15367" max="15367" width="11.28515625" customWidth="1"/>
    <col min="15368" max="15368" width="11.7109375" customWidth="1"/>
    <col min="15369" max="15369" width="13.42578125" customWidth="1"/>
    <col min="15370" max="15372" width="11.7109375" customWidth="1"/>
    <col min="15602" max="15602" width="3.7109375" customWidth="1"/>
    <col min="15603" max="15603" width="6.7109375" customWidth="1"/>
    <col min="15604" max="15604" width="7" customWidth="1"/>
    <col min="15605" max="15605" width="13.85546875" customWidth="1"/>
    <col min="15606" max="15606" width="10" customWidth="1"/>
    <col min="15607" max="15607" width="14.28515625" customWidth="1"/>
    <col min="15608" max="15608" width="6.7109375" customWidth="1"/>
    <col min="15610" max="15610" width="7.7109375" customWidth="1"/>
    <col min="15611" max="15611" width="10.5703125" customWidth="1"/>
    <col min="15612" max="15612" width="10.28515625" customWidth="1"/>
    <col min="15613" max="15621" width="0" hidden="1" customWidth="1"/>
    <col min="15622" max="15622" width="13.28515625" customWidth="1"/>
    <col min="15623" max="15623" width="11.28515625" customWidth="1"/>
    <col min="15624" max="15624" width="11.7109375" customWidth="1"/>
    <col min="15625" max="15625" width="13.42578125" customWidth="1"/>
    <col min="15626" max="15628" width="11.7109375" customWidth="1"/>
    <col min="15858" max="15858" width="3.7109375" customWidth="1"/>
    <col min="15859" max="15859" width="6.7109375" customWidth="1"/>
    <col min="15860" max="15860" width="7" customWidth="1"/>
    <col min="15861" max="15861" width="13.85546875" customWidth="1"/>
    <col min="15862" max="15862" width="10" customWidth="1"/>
    <col min="15863" max="15863" width="14.28515625" customWidth="1"/>
    <col min="15864" max="15864" width="6.7109375" customWidth="1"/>
    <col min="15866" max="15866" width="7.7109375" customWidth="1"/>
    <col min="15867" max="15867" width="10.5703125" customWidth="1"/>
    <col min="15868" max="15868" width="10.28515625" customWidth="1"/>
    <col min="15869" max="15877" width="0" hidden="1" customWidth="1"/>
    <col min="15878" max="15878" width="13.28515625" customWidth="1"/>
    <col min="15879" max="15879" width="11.28515625" customWidth="1"/>
    <col min="15880" max="15880" width="11.7109375" customWidth="1"/>
    <col min="15881" max="15881" width="13.42578125" customWidth="1"/>
    <col min="15882" max="15884" width="11.7109375" customWidth="1"/>
    <col min="16114" max="16114" width="3.7109375" customWidth="1"/>
    <col min="16115" max="16115" width="6.7109375" customWidth="1"/>
    <col min="16116" max="16116" width="7" customWidth="1"/>
    <col min="16117" max="16117" width="13.85546875" customWidth="1"/>
    <col min="16118" max="16118" width="10" customWidth="1"/>
    <col min="16119" max="16119" width="14.28515625" customWidth="1"/>
    <col min="16120" max="16120" width="6.7109375" customWidth="1"/>
    <col min="16122" max="16122" width="7.7109375" customWidth="1"/>
    <col min="16123" max="16123" width="10.5703125" customWidth="1"/>
    <col min="16124" max="16124" width="10.28515625" customWidth="1"/>
    <col min="16125" max="16133" width="0" hidden="1" customWidth="1"/>
    <col min="16134" max="16134" width="13.28515625" customWidth="1"/>
    <col min="16135" max="16135" width="11.28515625" customWidth="1"/>
    <col min="16136" max="16136" width="11.7109375" customWidth="1"/>
    <col min="16137" max="16137" width="13.42578125" customWidth="1"/>
    <col min="16138" max="16140" width="11.7109375" customWidth="1"/>
  </cols>
  <sheetData>
    <row r="1" spans="1:38" x14ac:dyDescent="0.25">
      <c r="A1" s="26" t="s">
        <v>39</v>
      </c>
    </row>
    <row r="2" spans="1:38" x14ac:dyDescent="0.25">
      <c r="A2" s="26" t="s">
        <v>40</v>
      </c>
    </row>
    <row r="3" spans="1:38" x14ac:dyDescent="0.25">
      <c r="A3" s="7" t="s">
        <v>41</v>
      </c>
    </row>
    <row r="5" spans="1:38" s="33" customFormat="1" x14ac:dyDescent="0.25">
      <c r="A5" s="31" t="s">
        <v>42</v>
      </c>
      <c r="B5" s="32"/>
      <c r="C5" s="15"/>
      <c r="D5" s="32"/>
      <c r="E5" s="32"/>
      <c r="F5" s="32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S5" s="15"/>
      <c r="T5" s="15"/>
      <c r="V5" s="15"/>
      <c r="X5" s="15"/>
    </row>
    <row r="6" spans="1:38" s="35" customFormat="1" x14ac:dyDescent="0.25">
      <c r="A6" s="34" t="s">
        <v>43</v>
      </c>
      <c r="B6" s="34" t="s">
        <v>2</v>
      </c>
      <c r="C6" s="34" t="s">
        <v>44</v>
      </c>
      <c r="D6" s="34" t="s">
        <v>45</v>
      </c>
      <c r="E6" s="34" t="s">
        <v>46</v>
      </c>
      <c r="F6" s="34" t="s">
        <v>36</v>
      </c>
      <c r="G6" s="34" t="s">
        <v>47</v>
      </c>
      <c r="H6" s="34">
        <v>43374</v>
      </c>
      <c r="I6" s="34">
        <v>43374</v>
      </c>
      <c r="J6" s="34">
        <v>43556</v>
      </c>
      <c r="K6" s="34">
        <v>43556</v>
      </c>
      <c r="L6" s="34">
        <v>43739</v>
      </c>
      <c r="M6" s="34">
        <v>43739</v>
      </c>
      <c r="N6" s="34">
        <v>43922</v>
      </c>
      <c r="O6" s="34">
        <v>43922</v>
      </c>
      <c r="P6" s="34">
        <v>44105</v>
      </c>
      <c r="Q6" s="34">
        <v>44105</v>
      </c>
      <c r="R6" s="34">
        <v>44287</v>
      </c>
      <c r="S6" s="34">
        <v>44287</v>
      </c>
      <c r="T6" s="34">
        <v>44470</v>
      </c>
      <c r="U6" s="34">
        <v>44470</v>
      </c>
      <c r="V6" s="34">
        <v>44652</v>
      </c>
      <c r="W6" s="34">
        <v>44652</v>
      </c>
      <c r="X6" s="34">
        <v>44835</v>
      </c>
      <c r="Y6" s="34">
        <v>44835</v>
      </c>
      <c r="Z6" s="34">
        <v>45017</v>
      </c>
      <c r="AA6" s="34">
        <v>45017</v>
      </c>
      <c r="AB6" s="34">
        <v>45200</v>
      </c>
      <c r="AC6" s="34">
        <v>45200</v>
      </c>
      <c r="AD6" s="34">
        <v>45383</v>
      </c>
      <c r="AE6" s="34">
        <v>45383</v>
      </c>
      <c r="AF6" s="34">
        <v>45566</v>
      </c>
      <c r="AG6" s="34">
        <v>45566</v>
      </c>
      <c r="AH6" s="34">
        <v>45748</v>
      </c>
      <c r="AI6" s="34">
        <v>45748</v>
      </c>
      <c r="AJ6" s="47" t="s">
        <v>163</v>
      </c>
      <c r="AK6" s="47" t="s">
        <v>163</v>
      </c>
    </row>
    <row r="7" spans="1:38" x14ac:dyDescent="0.25">
      <c r="A7" s="36"/>
      <c r="B7" s="37"/>
      <c r="C7" s="38"/>
      <c r="D7" s="39"/>
      <c r="E7" s="40"/>
      <c r="F7" s="40" t="s">
        <v>131</v>
      </c>
      <c r="G7" s="38" t="s">
        <v>48</v>
      </c>
      <c r="H7" s="38" t="s">
        <v>35</v>
      </c>
      <c r="I7" s="38" t="s">
        <v>36</v>
      </c>
      <c r="J7" s="38" t="s">
        <v>35</v>
      </c>
      <c r="K7" s="38" t="s">
        <v>36</v>
      </c>
      <c r="L7" s="38" t="s">
        <v>35</v>
      </c>
      <c r="M7" s="38" t="s">
        <v>36</v>
      </c>
      <c r="N7" s="38" t="s">
        <v>35</v>
      </c>
      <c r="O7" s="38" t="s">
        <v>36</v>
      </c>
      <c r="P7" s="38" t="s">
        <v>35</v>
      </c>
      <c r="Q7" s="38" t="s">
        <v>36</v>
      </c>
      <c r="R7" s="38" t="s">
        <v>35</v>
      </c>
      <c r="S7" s="38" t="s">
        <v>36</v>
      </c>
      <c r="T7" s="38" t="s">
        <v>35</v>
      </c>
      <c r="U7" s="38" t="s">
        <v>36</v>
      </c>
      <c r="V7" s="38" t="s">
        <v>35</v>
      </c>
      <c r="W7" s="38" t="s">
        <v>36</v>
      </c>
      <c r="X7" s="38" t="s">
        <v>35</v>
      </c>
      <c r="Y7" s="38" t="s">
        <v>36</v>
      </c>
      <c r="Z7" s="38" t="s">
        <v>35</v>
      </c>
      <c r="AA7" s="38" t="s">
        <v>36</v>
      </c>
      <c r="AB7" s="38" t="s">
        <v>35</v>
      </c>
      <c r="AC7" s="38" t="s">
        <v>36</v>
      </c>
      <c r="AD7" s="38" t="s">
        <v>35</v>
      </c>
      <c r="AE7" s="38" t="s">
        <v>36</v>
      </c>
      <c r="AF7" s="38" t="s">
        <v>35</v>
      </c>
      <c r="AG7" s="38" t="s">
        <v>36</v>
      </c>
      <c r="AH7" s="38" t="s">
        <v>35</v>
      </c>
      <c r="AI7" s="38" t="s">
        <v>36</v>
      </c>
      <c r="AJ7" s="38" t="s">
        <v>35</v>
      </c>
      <c r="AK7" s="38" t="s">
        <v>36</v>
      </c>
    </row>
    <row r="8" spans="1:38" x14ac:dyDescent="0.25">
      <c r="A8" s="19" t="s">
        <v>6</v>
      </c>
      <c r="B8" s="8" t="s">
        <v>62</v>
      </c>
      <c r="C8" s="15">
        <v>37993.29</v>
      </c>
      <c r="D8" s="30">
        <v>5</v>
      </c>
      <c r="E8" s="21">
        <v>43334</v>
      </c>
      <c r="F8" s="58">
        <v>3</v>
      </c>
      <c r="G8" s="15">
        <v>95</v>
      </c>
      <c r="H8" s="15">
        <v>3550</v>
      </c>
      <c r="I8" s="15">
        <v>570</v>
      </c>
      <c r="J8" s="15">
        <v>3603</v>
      </c>
      <c r="K8" s="15">
        <v>517</v>
      </c>
      <c r="L8" s="15">
        <v>3657</v>
      </c>
      <c r="M8" s="15">
        <v>463</v>
      </c>
      <c r="N8" s="15">
        <v>3712</v>
      </c>
      <c r="O8" s="15">
        <v>408</v>
      </c>
      <c r="P8" s="15">
        <v>3768</v>
      </c>
      <c r="Q8" s="15">
        <v>352</v>
      </c>
      <c r="R8" s="15">
        <v>3824</v>
      </c>
      <c r="S8" s="15">
        <v>296</v>
      </c>
      <c r="T8" s="15">
        <v>3882</v>
      </c>
      <c r="U8" s="15">
        <v>238</v>
      </c>
      <c r="V8" s="15">
        <v>3940</v>
      </c>
      <c r="W8" s="15">
        <v>180</v>
      </c>
      <c r="X8" s="15">
        <v>3999</v>
      </c>
      <c r="Y8" s="15">
        <v>121</v>
      </c>
      <c r="Z8" s="15">
        <v>4059</v>
      </c>
      <c r="AA8" s="15">
        <v>61</v>
      </c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5" t="s">
        <v>185</v>
      </c>
    </row>
    <row r="9" spans="1:38" x14ac:dyDescent="0.25">
      <c r="A9" s="19" t="s">
        <v>6</v>
      </c>
      <c r="B9" s="8" t="s">
        <v>63</v>
      </c>
      <c r="C9" s="15">
        <v>143539.10999999999</v>
      </c>
      <c r="D9" s="30">
        <v>5</v>
      </c>
      <c r="E9" s="21">
        <v>43334</v>
      </c>
      <c r="F9" s="58">
        <v>3</v>
      </c>
      <c r="G9" s="15">
        <v>359</v>
      </c>
      <c r="H9" s="15">
        <v>13411</v>
      </c>
      <c r="I9" s="15">
        <v>2153</v>
      </c>
      <c r="J9" s="15">
        <v>13613</v>
      </c>
      <c r="K9" s="15">
        <v>1952</v>
      </c>
      <c r="L9" s="15">
        <v>13817</v>
      </c>
      <c r="M9" s="15">
        <v>1748</v>
      </c>
      <c r="N9" s="15">
        <v>14024</v>
      </c>
      <c r="O9" s="15">
        <v>1541</v>
      </c>
      <c r="P9" s="15">
        <v>14234</v>
      </c>
      <c r="Q9" s="15">
        <v>1331</v>
      </c>
      <c r="R9" s="15">
        <v>14448</v>
      </c>
      <c r="S9" s="15">
        <f>117-117+1117</f>
        <v>1117</v>
      </c>
      <c r="T9" s="15">
        <v>14665</v>
      </c>
      <c r="U9" s="15">
        <v>900</v>
      </c>
      <c r="V9" s="15">
        <v>14885</v>
      </c>
      <c r="W9" s="15">
        <v>680</v>
      </c>
      <c r="X9" s="15">
        <v>15108</v>
      </c>
      <c r="Y9" s="15">
        <v>457</v>
      </c>
      <c r="Z9" s="15">
        <v>15335</v>
      </c>
      <c r="AA9" s="15">
        <v>230</v>
      </c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5" t="s">
        <v>185</v>
      </c>
    </row>
    <row r="10" spans="1:38" x14ac:dyDescent="0.25">
      <c r="A10" s="19" t="s">
        <v>6</v>
      </c>
      <c r="B10" s="41" t="s">
        <v>64</v>
      </c>
      <c r="C10" s="15">
        <v>27999</v>
      </c>
      <c r="D10" s="30">
        <v>5</v>
      </c>
      <c r="E10" s="21">
        <v>43334</v>
      </c>
      <c r="F10" s="58">
        <v>3</v>
      </c>
      <c r="G10" s="15">
        <v>70</v>
      </c>
      <c r="H10" s="15">
        <v>2616</v>
      </c>
      <c r="I10" s="15">
        <v>420</v>
      </c>
      <c r="J10" s="15">
        <v>2655</v>
      </c>
      <c r="K10" s="15">
        <v>381</v>
      </c>
      <c r="L10" s="15">
        <v>2695</v>
      </c>
      <c r="M10" s="15">
        <v>341</v>
      </c>
      <c r="N10" s="15">
        <v>2736</v>
      </c>
      <c r="O10" s="15">
        <v>300</v>
      </c>
      <c r="P10" s="15">
        <v>2777</v>
      </c>
      <c r="Q10" s="15">
        <v>259</v>
      </c>
      <c r="R10" s="15">
        <v>2818</v>
      </c>
      <c r="S10" s="15">
        <v>218</v>
      </c>
      <c r="T10" s="15">
        <v>2861</v>
      </c>
      <c r="U10" s="15">
        <v>175</v>
      </c>
      <c r="V10" s="15">
        <v>2903</v>
      </c>
      <c r="W10" s="15">
        <v>133</v>
      </c>
      <c r="X10" s="15">
        <v>2947</v>
      </c>
      <c r="Y10" s="15">
        <v>89</v>
      </c>
      <c r="Z10" s="15">
        <v>2991</v>
      </c>
      <c r="AA10" s="15">
        <v>45</v>
      </c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5" t="s">
        <v>185</v>
      </c>
    </row>
    <row r="11" spans="1:38" x14ac:dyDescent="0.25">
      <c r="A11" s="19" t="s">
        <v>6</v>
      </c>
      <c r="B11" s="41" t="s">
        <v>65</v>
      </c>
      <c r="C11" s="15">
        <v>19990</v>
      </c>
      <c r="D11" s="30">
        <v>5</v>
      </c>
      <c r="E11" s="21">
        <v>43334</v>
      </c>
      <c r="F11" s="58">
        <v>3</v>
      </c>
      <c r="G11" s="15">
        <v>50</v>
      </c>
      <c r="H11" s="15">
        <v>1868</v>
      </c>
      <c r="I11" s="15">
        <v>300</v>
      </c>
      <c r="J11" s="15">
        <v>1896</v>
      </c>
      <c r="K11" s="15">
        <v>272</v>
      </c>
      <c r="L11" s="15">
        <v>1924</v>
      </c>
      <c r="M11" s="15">
        <v>244</v>
      </c>
      <c r="N11" s="15">
        <v>1953</v>
      </c>
      <c r="O11" s="15">
        <v>215</v>
      </c>
      <c r="P11" s="15">
        <v>1982</v>
      </c>
      <c r="Q11" s="15">
        <v>186</v>
      </c>
      <c r="R11" s="15">
        <v>2012</v>
      </c>
      <c r="S11" s="15">
        <v>156</v>
      </c>
      <c r="T11" s="15">
        <v>2042</v>
      </c>
      <c r="U11" s="15">
        <v>126</v>
      </c>
      <c r="V11" s="15">
        <v>2073</v>
      </c>
      <c r="W11" s="15">
        <v>95</v>
      </c>
      <c r="X11" s="15">
        <v>2104</v>
      </c>
      <c r="Y11" s="15">
        <v>64</v>
      </c>
      <c r="Z11" s="15">
        <v>2136</v>
      </c>
      <c r="AA11" s="15">
        <v>32</v>
      </c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5" t="s">
        <v>185</v>
      </c>
    </row>
    <row r="12" spans="1:38" x14ac:dyDescent="0.25">
      <c r="A12" s="19" t="s">
        <v>6</v>
      </c>
      <c r="B12" s="41" t="s">
        <v>66</v>
      </c>
      <c r="C12" s="15">
        <f>23204.76+2290.86</f>
        <v>25495.62</v>
      </c>
      <c r="D12" s="30">
        <v>5</v>
      </c>
      <c r="E12" s="21">
        <v>43334</v>
      </c>
      <c r="F12" s="58">
        <v>3</v>
      </c>
      <c r="G12" s="15">
        <v>64</v>
      </c>
      <c r="H12" s="15">
        <v>2382</v>
      </c>
      <c r="I12" s="15">
        <v>382</v>
      </c>
      <c r="J12" s="15">
        <v>2418</v>
      </c>
      <c r="K12" s="15">
        <v>347</v>
      </c>
      <c r="L12" s="15">
        <v>2454</v>
      </c>
      <c r="M12" s="15">
        <v>311</v>
      </c>
      <c r="N12" s="15">
        <v>2491</v>
      </c>
      <c r="O12" s="15">
        <v>274</v>
      </c>
      <c r="P12" s="15">
        <v>2528</v>
      </c>
      <c r="Q12" s="15">
        <v>237</v>
      </c>
      <c r="R12" s="15">
        <v>2566</v>
      </c>
      <c r="S12" s="15">
        <v>199</v>
      </c>
      <c r="T12" s="15">
        <v>2605</v>
      </c>
      <c r="U12" s="15">
        <v>160</v>
      </c>
      <c r="V12" s="15">
        <v>2644</v>
      </c>
      <c r="W12" s="15">
        <v>121</v>
      </c>
      <c r="X12" s="15">
        <v>2683</v>
      </c>
      <c r="Y12" s="15">
        <v>82</v>
      </c>
      <c r="Z12" s="15">
        <v>2724</v>
      </c>
      <c r="AA12" s="15">
        <v>41</v>
      </c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5" t="s">
        <v>185</v>
      </c>
    </row>
    <row r="13" spans="1:38" x14ac:dyDescent="0.25">
      <c r="A13" s="19" t="s">
        <v>6</v>
      </c>
      <c r="B13" s="41" t="s">
        <v>67</v>
      </c>
      <c r="C13" s="15">
        <v>129250</v>
      </c>
      <c r="D13" s="30">
        <v>5</v>
      </c>
      <c r="E13" s="21">
        <v>43334</v>
      </c>
      <c r="F13" s="58">
        <v>3</v>
      </c>
      <c r="G13" s="15">
        <v>323</v>
      </c>
      <c r="H13" s="15">
        <v>12076</v>
      </c>
      <c r="I13" s="15">
        <v>1939</v>
      </c>
      <c r="J13" s="15">
        <v>12258</v>
      </c>
      <c r="K13" s="15">
        <v>1757</v>
      </c>
      <c r="L13" s="15">
        <v>12441</v>
      </c>
      <c r="M13" s="15">
        <v>1574</v>
      </c>
      <c r="N13" s="15">
        <v>12628</v>
      </c>
      <c r="O13" s="15">
        <v>1387</v>
      </c>
      <c r="P13" s="15">
        <v>12817</v>
      </c>
      <c r="Q13" s="15">
        <v>1198</v>
      </c>
      <c r="R13" s="15">
        <v>13010</v>
      </c>
      <c r="S13" s="15">
        <v>1005</v>
      </c>
      <c r="T13" s="15">
        <v>13205</v>
      </c>
      <c r="U13" s="15">
        <v>810</v>
      </c>
      <c r="V13" s="15">
        <v>13403</v>
      </c>
      <c r="W13" s="15">
        <v>612</v>
      </c>
      <c r="X13" s="15">
        <v>13604</v>
      </c>
      <c r="Y13" s="15">
        <v>411</v>
      </c>
      <c r="Z13" s="15">
        <v>13808</v>
      </c>
      <c r="AA13" s="15">
        <v>207</v>
      </c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5" t="s">
        <v>185</v>
      </c>
    </row>
    <row r="14" spans="1:38" x14ac:dyDescent="0.25">
      <c r="A14" s="19" t="s">
        <v>6</v>
      </c>
      <c r="B14" s="41" t="s">
        <v>68</v>
      </c>
      <c r="C14" s="15">
        <v>388086</v>
      </c>
      <c r="D14" s="30">
        <v>5</v>
      </c>
      <c r="E14" s="21">
        <v>43334</v>
      </c>
      <c r="F14" s="58">
        <v>3</v>
      </c>
      <c r="G14" s="15">
        <v>970</v>
      </c>
      <c r="H14" s="15">
        <v>36260</v>
      </c>
      <c r="I14" s="15">
        <v>5821</v>
      </c>
      <c r="J14" s="15">
        <v>36804</v>
      </c>
      <c r="K14" s="15">
        <v>5278</v>
      </c>
      <c r="L14" s="15">
        <v>37356</v>
      </c>
      <c r="M14" s="15">
        <v>4726</v>
      </c>
      <c r="N14" s="15">
        <v>37917</v>
      </c>
      <c r="O14" s="15">
        <v>4165</v>
      </c>
      <c r="P14" s="15">
        <v>38486</v>
      </c>
      <c r="Q14" s="15">
        <v>3596</v>
      </c>
      <c r="R14" s="15">
        <v>39063</v>
      </c>
      <c r="S14" s="15">
        <v>3019</v>
      </c>
      <c r="T14" s="15">
        <v>39649</v>
      </c>
      <c r="U14" s="15">
        <v>2433</v>
      </c>
      <c r="V14" s="15">
        <v>40244</v>
      </c>
      <c r="W14" s="15">
        <v>1838</v>
      </c>
      <c r="X14" s="15">
        <v>40847</v>
      </c>
      <c r="Y14" s="15">
        <v>1235</v>
      </c>
      <c r="Z14" s="15">
        <v>41460</v>
      </c>
      <c r="AA14" s="15">
        <v>622</v>
      </c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5" t="s">
        <v>185</v>
      </c>
    </row>
    <row r="15" spans="1:38" x14ac:dyDescent="0.25">
      <c r="A15" s="19" t="s">
        <v>6</v>
      </c>
      <c r="B15" s="41" t="s">
        <v>69</v>
      </c>
      <c r="C15" s="15">
        <v>40795</v>
      </c>
      <c r="D15" s="30">
        <v>5</v>
      </c>
      <c r="E15" s="21">
        <v>43334</v>
      </c>
      <c r="F15" s="58">
        <v>3</v>
      </c>
      <c r="G15" s="15">
        <v>102</v>
      </c>
      <c r="H15" s="15">
        <v>3812</v>
      </c>
      <c r="I15" s="15">
        <v>612</v>
      </c>
      <c r="J15" s="15">
        <v>3869</v>
      </c>
      <c r="K15" s="15">
        <v>555</v>
      </c>
      <c r="L15" s="15">
        <v>3927</v>
      </c>
      <c r="M15" s="15">
        <v>497</v>
      </c>
      <c r="N15" s="15">
        <v>3986</v>
      </c>
      <c r="O15" s="15">
        <v>438</v>
      </c>
      <c r="P15" s="15">
        <v>4046</v>
      </c>
      <c r="Q15" s="15">
        <v>378</v>
      </c>
      <c r="R15" s="15">
        <v>4106</v>
      </c>
      <c r="S15" s="15">
        <v>318</v>
      </c>
      <c r="T15" s="15">
        <v>4168</v>
      </c>
      <c r="U15" s="15">
        <v>256</v>
      </c>
      <c r="V15" s="15">
        <v>4230</v>
      </c>
      <c r="W15" s="15">
        <v>194</v>
      </c>
      <c r="X15" s="15">
        <v>4294</v>
      </c>
      <c r="Y15" s="15">
        <v>130</v>
      </c>
      <c r="Z15" s="15">
        <v>4358</v>
      </c>
      <c r="AA15" s="15">
        <v>66</v>
      </c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5" t="s">
        <v>185</v>
      </c>
    </row>
    <row r="16" spans="1:38" x14ac:dyDescent="0.25">
      <c r="A16" s="19" t="s">
        <v>6</v>
      </c>
      <c r="B16" s="41" t="s">
        <v>70</v>
      </c>
      <c r="C16" s="15">
        <v>122656.56</v>
      </c>
      <c r="D16" s="30">
        <v>5</v>
      </c>
      <c r="E16" s="21">
        <v>43388</v>
      </c>
      <c r="F16" s="58">
        <v>3</v>
      </c>
      <c r="G16" s="15">
        <v>1533</v>
      </c>
      <c r="J16" s="15">
        <v>11460</v>
      </c>
      <c r="K16" s="15">
        <v>1840</v>
      </c>
      <c r="L16" s="15">
        <v>11632</v>
      </c>
      <c r="M16" s="15">
        <v>1668</v>
      </c>
      <c r="N16" s="15">
        <v>11807</v>
      </c>
      <c r="O16" s="15">
        <v>1493</v>
      </c>
      <c r="P16" s="15">
        <v>11984</v>
      </c>
      <c r="Q16" s="15">
        <v>1316</v>
      </c>
      <c r="R16" s="15">
        <v>12164</v>
      </c>
      <c r="S16" s="15">
        <v>1136</v>
      </c>
      <c r="T16" s="15">
        <v>12346</v>
      </c>
      <c r="U16" s="15">
        <v>954</v>
      </c>
      <c r="V16" s="15">
        <v>12531</v>
      </c>
      <c r="W16" s="15">
        <v>769</v>
      </c>
      <c r="X16" s="15">
        <v>12719</v>
      </c>
      <c r="Y16" s="15">
        <v>581</v>
      </c>
      <c r="Z16" s="15">
        <v>12910</v>
      </c>
      <c r="AA16" s="15">
        <v>390</v>
      </c>
      <c r="AB16" s="15">
        <v>13104</v>
      </c>
      <c r="AC16" s="15">
        <f>197-1</f>
        <v>196</v>
      </c>
      <c r="AD16" s="15"/>
      <c r="AE16" s="15"/>
      <c r="AF16" s="15"/>
      <c r="AG16" s="15"/>
      <c r="AH16" s="15"/>
      <c r="AI16" s="15"/>
      <c r="AJ16" s="15"/>
      <c r="AK16" s="15"/>
    </row>
    <row r="17" spans="1:38" x14ac:dyDescent="0.25">
      <c r="A17" s="19" t="s">
        <v>6</v>
      </c>
      <c r="B17" s="41" t="s">
        <v>71</v>
      </c>
      <c r="C17" s="15">
        <f>102135.9+334389</f>
        <v>436524.9</v>
      </c>
      <c r="D17" s="30">
        <v>5</v>
      </c>
      <c r="E17" s="21">
        <v>43388</v>
      </c>
      <c r="F17" s="58">
        <v>3</v>
      </c>
      <c r="G17" s="15">
        <v>5457</v>
      </c>
      <c r="J17" s="15">
        <v>40786</v>
      </c>
      <c r="K17" s="15">
        <v>6548</v>
      </c>
      <c r="L17" s="15">
        <v>41398</v>
      </c>
      <c r="M17" s="15">
        <v>5936</v>
      </c>
      <c r="N17" s="15">
        <v>42019</v>
      </c>
      <c r="O17" s="15">
        <v>5315</v>
      </c>
      <c r="P17" s="15">
        <v>42649</v>
      </c>
      <c r="Q17" s="15">
        <v>4685</v>
      </c>
      <c r="R17" s="15">
        <v>43289</v>
      </c>
      <c r="S17" s="15">
        <v>4045</v>
      </c>
      <c r="T17" s="15">
        <v>43938</v>
      </c>
      <c r="U17" s="15">
        <v>3396</v>
      </c>
      <c r="V17" s="15">
        <v>44598</v>
      </c>
      <c r="W17" s="15">
        <v>2736</v>
      </c>
      <c r="X17" s="15">
        <v>45267</v>
      </c>
      <c r="Y17" s="15">
        <v>2067</v>
      </c>
      <c r="Z17" s="15">
        <v>45946</v>
      </c>
      <c r="AA17" s="15">
        <v>1388</v>
      </c>
      <c r="AB17" s="15">
        <v>46635</v>
      </c>
      <c r="AC17" s="15">
        <f>700-1</f>
        <v>699</v>
      </c>
      <c r="AD17" s="15"/>
      <c r="AE17" s="15"/>
      <c r="AF17" s="15"/>
      <c r="AG17" s="15"/>
      <c r="AH17" s="15"/>
      <c r="AI17" s="15"/>
      <c r="AJ17" s="15"/>
      <c r="AK17" s="15"/>
    </row>
    <row r="18" spans="1:38" x14ac:dyDescent="0.25">
      <c r="A18" s="19" t="s">
        <v>6</v>
      </c>
      <c r="B18" s="13" t="s">
        <v>72</v>
      </c>
      <c r="C18" s="15">
        <v>328487.59999999998</v>
      </c>
      <c r="D18" s="30">
        <v>5</v>
      </c>
      <c r="E18" s="21">
        <v>43388</v>
      </c>
      <c r="F18" s="58">
        <v>3</v>
      </c>
      <c r="G18" s="15">
        <v>4106</v>
      </c>
      <c r="J18" s="15">
        <v>30692</v>
      </c>
      <c r="K18" s="15">
        <v>4927</v>
      </c>
      <c r="L18" s="15">
        <v>31152</v>
      </c>
      <c r="M18" s="15">
        <v>4467</v>
      </c>
      <c r="N18" s="15">
        <v>31620</v>
      </c>
      <c r="O18" s="15">
        <v>3999</v>
      </c>
      <c r="P18" s="15">
        <v>32094</v>
      </c>
      <c r="Q18" s="15">
        <v>3525</v>
      </c>
      <c r="R18" s="15">
        <v>32575</v>
      </c>
      <c r="S18" s="15">
        <v>3044</v>
      </c>
      <c r="T18" s="15">
        <v>33064</v>
      </c>
      <c r="U18" s="15">
        <v>2555</v>
      </c>
      <c r="V18" s="15">
        <v>33560</v>
      </c>
      <c r="W18" s="15">
        <v>2059</v>
      </c>
      <c r="X18" s="15">
        <v>34063</v>
      </c>
      <c r="Y18" s="15">
        <v>1556</v>
      </c>
      <c r="Z18" s="15">
        <v>34574</v>
      </c>
      <c r="AA18" s="15">
        <v>1045</v>
      </c>
      <c r="AB18" s="15">
        <v>35093</v>
      </c>
      <c r="AC18" s="15">
        <v>526</v>
      </c>
      <c r="AD18" s="15"/>
      <c r="AE18" s="15"/>
      <c r="AF18" s="15"/>
      <c r="AG18" s="15"/>
      <c r="AH18" s="15"/>
      <c r="AI18" s="15"/>
      <c r="AJ18" s="15"/>
      <c r="AK18" s="15"/>
    </row>
    <row r="19" spans="1:38" x14ac:dyDescent="0.25">
      <c r="A19" s="19" t="s">
        <v>6</v>
      </c>
      <c r="B19" s="13" t="s">
        <v>73</v>
      </c>
      <c r="C19" s="15">
        <f>33975+4575</f>
        <v>38550</v>
      </c>
      <c r="D19" s="30">
        <v>5</v>
      </c>
      <c r="E19" s="21">
        <v>43388</v>
      </c>
      <c r="F19" s="58">
        <v>3</v>
      </c>
      <c r="G19" s="15">
        <v>482</v>
      </c>
      <c r="J19" s="15">
        <v>3602</v>
      </c>
      <c r="K19" s="15">
        <v>578</v>
      </c>
      <c r="L19" s="15">
        <v>3656</v>
      </c>
      <c r="M19" s="15">
        <v>524</v>
      </c>
      <c r="N19" s="15">
        <v>3711</v>
      </c>
      <c r="O19" s="15">
        <v>469</v>
      </c>
      <c r="P19" s="15">
        <v>3766</v>
      </c>
      <c r="Q19" s="15">
        <v>414</v>
      </c>
      <c r="R19" s="15">
        <v>3823</v>
      </c>
      <c r="S19" s="15">
        <v>357</v>
      </c>
      <c r="T19" s="15">
        <v>3880</v>
      </c>
      <c r="U19" s="15">
        <v>300</v>
      </c>
      <c r="V19" s="15">
        <v>3938</v>
      </c>
      <c r="W19" s="15">
        <v>242</v>
      </c>
      <c r="X19" s="15">
        <v>3998</v>
      </c>
      <c r="Y19" s="15">
        <v>182</v>
      </c>
      <c r="Z19" s="15">
        <v>4057</v>
      </c>
      <c r="AA19" s="15">
        <v>123</v>
      </c>
      <c r="AB19" s="15">
        <f>4118+1</f>
        <v>4119</v>
      </c>
      <c r="AC19" s="15">
        <f>62-1</f>
        <v>61</v>
      </c>
      <c r="AD19" s="15"/>
      <c r="AE19" s="15"/>
      <c r="AF19" s="15"/>
      <c r="AG19" s="15"/>
      <c r="AH19" s="15"/>
      <c r="AI19" s="15"/>
      <c r="AJ19" s="15"/>
      <c r="AK19" s="15"/>
    </row>
    <row r="20" spans="1:38" x14ac:dyDescent="0.25">
      <c r="A20" s="19" t="s">
        <v>6</v>
      </c>
      <c r="B20" s="13" t="s">
        <v>74</v>
      </c>
      <c r="C20" s="15">
        <v>107750</v>
      </c>
      <c r="D20" s="30">
        <v>5</v>
      </c>
      <c r="E20" s="21">
        <v>43388</v>
      </c>
      <c r="F20" s="58">
        <v>3</v>
      </c>
      <c r="G20" s="15">
        <v>1347</v>
      </c>
      <c r="J20" s="15">
        <v>10068</v>
      </c>
      <c r="K20" s="15">
        <v>1616</v>
      </c>
      <c r="L20" s="15">
        <v>10219</v>
      </c>
      <c r="M20" s="15">
        <v>1465</v>
      </c>
      <c r="N20" s="15">
        <v>10372</v>
      </c>
      <c r="O20" s="15">
        <v>1312</v>
      </c>
      <c r="P20" s="15">
        <v>10527</v>
      </c>
      <c r="Q20" s="15">
        <v>1157</v>
      </c>
      <c r="R20" s="15">
        <v>10685</v>
      </c>
      <c r="S20" s="15">
        <v>999</v>
      </c>
      <c r="T20" s="15">
        <v>10846</v>
      </c>
      <c r="U20" s="15">
        <v>838</v>
      </c>
      <c r="V20" s="15">
        <v>11008</v>
      </c>
      <c r="W20" s="15">
        <v>676</v>
      </c>
      <c r="X20" s="15">
        <v>11173</v>
      </c>
      <c r="Y20" s="15">
        <v>511</v>
      </c>
      <c r="Z20" s="15">
        <v>11341</v>
      </c>
      <c r="AA20" s="15">
        <v>343</v>
      </c>
      <c r="AB20" s="15">
        <v>11511</v>
      </c>
      <c r="AC20" s="15">
        <v>173</v>
      </c>
      <c r="AD20" s="15"/>
      <c r="AE20" s="15"/>
      <c r="AF20" s="15"/>
      <c r="AG20" s="15"/>
      <c r="AH20" s="15"/>
      <c r="AI20" s="15"/>
      <c r="AJ20" s="15"/>
      <c r="AK20" s="15"/>
    </row>
    <row r="21" spans="1:38" x14ac:dyDescent="0.25">
      <c r="A21" s="19" t="s">
        <v>6</v>
      </c>
      <c r="B21" s="13" t="s">
        <v>75</v>
      </c>
      <c r="C21" s="15">
        <v>120775</v>
      </c>
      <c r="D21" s="30">
        <v>5</v>
      </c>
      <c r="E21" s="21">
        <v>43388</v>
      </c>
      <c r="F21" s="58">
        <v>3</v>
      </c>
      <c r="G21" s="15">
        <v>1510</v>
      </c>
      <c r="J21" s="15">
        <v>11285</v>
      </c>
      <c r="K21" s="15">
        <v>1811</v>
      </c>
      <c r="L21" s="15">
        <v>11454</v>
      </c>
      <c r="M21" s="15">
        <v>1642</v>
      </c>
      <c r="N21" s="15">
        <v>11626</v>
      </c>
      <c r="O21" s="15">
        <v>1470</v>
      </c>
      <c r="P21" s="15">
        <v>11800</v>
      </c>
      <c r="Q21" s="15">
        <v>1296</v>
      </c>
      <c r="R21" s="15">
        <v>11977</v>
      </c>
      <c r="S21" s="15">
        <v>1119</v>
      </c>
      <c r="T21" s="15">
        <v>12157</v>
      </c>
      <c r="U21" s="15">
        <v>939</v>
      </c>
      <c r="V21" s="15">
        <v>12339</v>
      </c>
      <c r="W21" s="15">
        <v>757</v>
      </c>
      <c r="X21" s="15">
        <v>38139</v>
      </c>
      <c r="Y21" s="15">
        <v>572</v>
      </c>
      <c r="AB21" s="15"/>
      <c r="AC21" s="15"/>
      <c r="AL21" s="5" t="s">
        <v>186</v>
      </c>
    </row>
    <row r="22" spans="1:38" x14ac:dyDescent="0.25">
      <c r="A22" s="19" t="s">
        <v>6</v>
      </c>
      <c r="B22" s="13" t="s">
        <v>76</v>
      </c>
      <c r="C22" s="15">
        <v>23965</v>
      </c>
      <c r="D22" s="30">
        <v>5</v>
      </c>
      <c r="E22" s="21">
        <v>43586</v>
      </c>
      <c r="F22" s="58">
        <v>3</v>
      </c>
      <c r="G22" s="15">
        <v>300</v>
      </c>
      <c r="L22" s="15">
        <v>2239</v>
      </c>
      <c r="M22" s="15">
        <v>360</v>
      </c>
      <c r="N22" s="15">
        <v>2273</v>
      </c>
      <c r="O22" s="15">
        <v>327</v>
      </c>
      <c r="P22" s="15">
        <v>2307</v>
      </c>
      <c r="Q22" s="15">
        <v>293</v>
      </c>
      <c r="R22" s="15">
        <v>2341</v>
      </c>
      <c r="S22" s="15">
        <v>258</v>
      </c>
      <c r="T22" s="15">
        <v>2377</v>
      </c>
      <c r="U22" s="15">
        <v>222</v>
      </c>
      <c r="V22" s="15">
        <v>2412</v>
      </c>
      <c r="W22" s="15">
        <v>187</v>
      </c>
      <c r="X22" s="15">
        <v>2448</v>
      </c>
      <c r="Y22" s="15">
        <v>151</v>
      </c>
      <c r="Z22" s="15">
        <v>2485</v>
      </c>
      <c r="AA22" s="15">
        <v>114</v>
      </c>
      <c r="AB22" s="15">
        <v>2522</v>
      </c>
      <c r="AC22" s="15">
        <f>76+1</f>
        <v>77</v>
      </c>
      <c r="AD22" s="15">
        <f>2560+1</f>
        <v>2561</v>
      </c>
      <c r="AE22" s="15">
        <v>38</v>
      </c>
      <c r="AF22" s="15"/>
      <c r="AG22" s="15"/>
      <c r="AH22" s="15"/>
      <c r="AI22" s="15"/>
      <c r="AJ22" s="15"/>
      <c r="AK22" s="15"/>
    </row>
    <row r="23" spans="1:38" x14ac:dyDescent="0.25">
      <c r="A23" s="19" t="s">
        <v>6</v>
      </c>
      <c r="B23" s="13" t="s">
        <v>77</v>
      </c>
      <c r="C23" s="15">
        <v>76000</v>
      </c>
      <c r="D23" s="30">
        <v>5</v>
      </c>
      <c r="E23" s="21">
        <v>43586</v>
      </c>
      <c r="F23" s="58">
        <v>3</v>
      </c>
      <c r="G23" s="15">
        <v>950</v>
      </c>
      <c r="L23" s="15">
        <v>7101</v>
      </c>
      <c r="M23" s="15">
        <v>1140</v>
      </c>
      <c r="N23" s="15">
        <v>7208</v>
      </c>
      <c r="O23" s="15">
        <v>1033</v>
      </c>
      <c r="P23" s="15">
        <v>7316</v>
      </c>
      <c r="Q23" s="15">
        <v>925</v>
      </c>
      <c r="R23" s="15">
        <v>7425</v>
      </c>
      <c r="S23" s="15">
        <v>816</v>
      </c>
      <c r="T23" s="15">
        <v>7537</v>
      </c>
      <c r="U23" s="15">
        <v>704</v>
      </c>
      <c r="V23" s="15">
        <v>7650</v>
      </c>
      <c r="W23" s="15">
        <v>591</v>
      </c>
      <c r="X23" s="15">
        <v>7765</v>
      </c>
      <c r="Y23" s="15">
        <v>476</v>
      </c>
      <c r="Z23" s="15">
        <v>7881</v>
      </c>
      <c r="AA23" s="15">
        <v>360</v>
      </c>
      <c r="AB23" s="15">
        <v>7999</v>
      </c>
      <c r="AC23" s="15">
        <v>242</v>
      </c>
      <c r="AD23" s="15">
        <f>8119-1</f>
        <v>8118</v>
      </c>
      <c r="AE23" s="15">
        <f>122+1</f>
        <v>123</v>
      </c>
      <c r="AF23" s="15"/>
      <c r="AG23" s="15"/>
      <c r="AH23" s="15"/>
      <c r="AI23" s="15"/>
      <c r="AJ23" s="15"/>
      <c r="AK23" s="15"/>
    </row>
    <row r="24" spans="1:38" x14ac:dyDescent="0.25">
      <c r="A24" s="19" t="s">
        <v>6</v>
      </c>
      <c r="B24" s="13" t="s">
        <v>78</v>
      </c>
      <c r="C24" s="15">
        <v>20892</v>
      </c>
      <c r="D24" s="30">
        <v>3</v>
      </c>
      <c r="E24" s="21">
        <v>43586</v>
      </c>
      <c r="F24" s="58">
        <v>3</v>
      </c>
      <c r="G24" s="15">
        <v>261</v>
      </c>
      <c r="L24" s="15">
        <v>3354</v>
      </c>
      <c r="M24" s="15">
        <v>313</v>
      </c>
      <c r="N24" s="15">
        <v>3404</v>
      </c>
      <c r="O24" s="15">
        <v>263</v>
      </c>
      <c r="P24" s="15">
        <v>3455</v>
      </c>
      <c r="Q24" s="15">
        <v>212</v>
      </c>
      <c r="R24" s="15">
        <v>3507</v>
      </c>
      <c r="S24" s="15">
        <v>160</v>
      </c>
      <c r="T24" s="15">
        <v>3559</v>
      </c>
      <c r="U24" s="15">
        <v>108</v>
      </c>
      <c r="V24" s="15">
        <v>3613</v>
      </c>
      <c r="W24" s="15">
        <v>54</v>
      </c>
      <c r="Y24" s="15"/>
    </row>
    <row r="26" spans="1:38" ht="15.75" thickBot="1" x14ac:dyDescent="0.3">
      <c r="A26" s="17" t="s">
        <v>52</v>
      </c>
      <c r="B26" s="42"/>
      <c r="C26" s="18">
        <f>SUM(C8:C25)</f>
        <v>2088749.08</v>
      </c>
      <c r="D26" s="43"/>
      <c r="E26" s="44"/>
      <c r="F26" s="44"/>
      <c r="G26" s="18">
        <f t="shared" ref="G26:AE26" si="0">SUM(G8:G25)</f>
        <v>17979</v>
      </c>
      <c r="H26" s="18">
        <f t="shared" si="0"/>
        <v>75975</v>
      </c>
      <c r="I26" s="18">
        <f t="shared" si="0"/>
        <v>12197</v>
      </c>
      <c r="J26" s="18">
        <f t="shared" si="0"/>
        <v>185009</v>
      </c>
      <c r="K26" s="18">
        <f t="shared" si="0"/>
        <v>28379</v>
      </c>
      <c r="L26" s="18">
        <f t="shared" si="0"/>
        <v>200476</v>
      </c>
      <c r="M26" s="18">
        <f t="shared" si="0"/>
        <v>27419</v>
      </c>
      <c r="N26" s="18">
        <f t="shared" si="0"/>
        <v>203487</v>
      </c>
      <c r="O26" s="18">
        <f t="shared" si="0"/>
        <v>24409</v>
      </c>
      <c r="P26" s="18">
        <f t="shared" si="0"/>
        <v>206536</v>
      </c>
      <c r="Q26" s="18">
        <f t="shared" si="0"/>
        <v>21360</v>
      </c>
      <c r="R26" s="18">
        <f t="shared" si="0"/>
        <v>209633</v>
      </c>
      <c r="S26" s="18">
        <f t="shared" si="0"/>
        <v>18262</v>
      </c>
      <c r="T26" s="18">
        <f t="shared" si="0"/>
        <v>212781</v>
      </c>
      <c r="U26" s="18">
        <f t="shared" si="0"/>
        <v>15114</v>
      </c>
      <c r="V26" s="18">
        <f t="shared" si="0"/>
        <v>215971</v>
      </c>
      <c r="W26" s="18">
        <f t="shared" si="0"/>
        <v>11924</v>
      </c>
      <c r="X26" s="18">
        <f t="shared" si="0"/>
        <v>241158</v>
      </c>
      <c r="Y26" s="18">
        <f t="shared" si="0"/>
        <v>8685</v>
      </c>
      <c r="Z26" s="18">
        <f t="shared" si="0"/>
        <v>206065</v>
      </c>
      <c r="AA26" s="18">
        <f t="shared" si="0"/>
        <v>5067</v>
      </c>
      <c r="AB26" s="18">
        <f t="shared" si="0"/>
        <v>120983</v>
      </c>
      <c r="AC26" s="18">
        <f t="shared" si="0"/>
        <v>1974</v>
      </c>
      <c r="AD26" s="18">
        <f t="shared" si="0"/>
        <v>10679</v>
      </c>
      <c r="AE26" s="18">
        <f t="shared" si="0"/>
        <v>161</v>
      </c>
      <c r="AF26" s="15"/>
      <c r="AG26" s="15"/>
      <c r="AH26" s="15"/>
      <c r="AI26" s="15"/>
      <c r="AJ26" s="15"/>
      <c r="AK26" s="15"/>
    </row>
    <row r="27" spans="1:38" ht="15.75" thickTop="1" x14ac:dyDescent="0.25"/>
    <row r="28" spans="1:38" x14ac:dyDescent="0.25">
      <c r="A28" s="19" t="s">
        <v>6</v>
      </c>
      <c r="B28" s="13" t="s">
        <v>79</v>
      </c>
      <c r="C28" s="15">
        <v>142414.53</v>
      </c>
      <c r="D28" s="30">
        <v>5</v>
      </c>
      <c r="E28" s="16">
        <v>43647</v>
      </c>
      <c r="F28" s="58">
        <v>3</v>
      </c>
      <c r="G28" s="15">
        <v>1068</v>
      </c>
      <c r="L28" s="15">
        <v>13306</v>
      </c>
      <c r="M28" s="15">
        <v>2137</v>
      </c>
      <c r="N28" s="15">
        <v>13506</v>
      </c>
      <c r="O28" s="15">
        <v>1937</v>
      </c>
      <c r="P28" s="15">
        <v>13709</v>
      </c>
      <c r="Q28" s="15">
        <v>1734</v>
      </c>
      <c r="R28" s="15">
        <v>13914</v>
      </c>
      <c r="S28" s="15">
        <v>1529</v>
      </c>
      <c r="T28" s="15">
        <v>14123</v>
      </c>
      <c r="U28" s="15">
        <v>1320</v>
      </c>
      <c r="V28" s="15">
        <v>14335</v>
      </c>
      <c r="W28" s="15">
        <v>1108</v>
      </c>
      <c r="X28" s="15">
        <v>14550</v>
      </c>
      <c r="Y28" s="15">
        <v>893</v>
      </c>
      <c r="Z28" s="15">
        <v>14768</v>
      </c>
      <c r="AA28" s="15">
        <v>675</v>
      </c>
      <c r="AB28" s="15">
        <v>14990</v>
      </c>
      <c r="AC28" s="15">
        <v>453</v>
      </c>
      <c r="AD28" s="15">
        <v>15214</v>
      </c>
      <c r="AE28" s="15">
        <f>228+1</f>
        <v>229</v>
      </c>
      <c r="AF28" s="15"/>
      <c r="AG28" s="15"/>
      <c r="AH28" s="15"/>
      <c r="AI28" s="15"/>
      <c r="AJ28" s="15"/>
      <c r="AK28" s="15"/>
    </row>
    <row r="29" spans="1:38" x14ac:dyDescent="0.25">
      <c r="A29" s="19" t="s">
        <v>6</v>
      </c>
      <c r="B29" s="13" t="s">
        <v>80</v>
      </c>
      <c r="C29" s="15">
        <v>215084.55</v>
      </c>
      <c r="D29" s="30">
        <v>5</v>
      </c>
      <c r="E29" s="16">
        <v>43647</v>
      </c>
      <c r="F29" s="58">
        <v>3</v>
      </c>
      <c r="G29" s="15">
        <v>1613</v>
      </c>
      <c r="L29" s="15">
        <v>20096</v>
      </c>
      <c r="M29" s="15">
        <v>3227</v>
      </c>
      <c r="N29" s="15">
        <v>20398</v>
      </c>
      <c r="O29" s="15">
        <v>2925</v>
      </c>
      <c r="P29" s="15">
        <v>20704</v>
      </c>
      <c r="Q29" s="15">
        <v>2619</v>
      </c>
      <c r="R29" s="15">
        <v>21014</v>
      </c>
      <c r="S29" s="15">
        <v>2309</v>
      </c>
      <c r="T29" s="15">
        <v>21329</v>
      </c>
      <c r="U29" s="15">
        <v>1994</v>
      </c>
      <c r="V29" s="15">
        <v>21649</v>
      </c>
      <c r="W29" s="15">
        <v>1674</v>
      </c>
      <c r="X29" s="15">
        <v>21974</v>
      </c>
      <c r="Y29" s="15">
        <v>1349</v>
      </c>
      <c r="Z29" s="15">
        <v>22304</v>
      </c>
      <c r="AA29" s="15">
        <v>1019</v>
      </c>
      <c r="AB29" s="15">
        <v>22638</v>
      </c>
      <c r="AC29" s="15">
        <f>684+1</f>
        <v>685</v>
      </c>
      <c r="AD29" s="15">
        <f>22978+1</f>
        <v>22979</v>
      </c>
      <c r="AE29" s="15">
        <f>345-1</f>
        <v>344</v>
      </c>
      <c r="AF29" s="15"/>
      <c r="AG29" s="15"/>
      <c r="AH29" s="15"/>
      <c r="AI29" s="15"/>
      <c r="AJ29" s="15"/>
      <c r="AK29" s="15"/>
    </row>
    <row r="30" spans="1:38" x14ac:dyDescent="0.25">
      <c r="A30" s="19" t="s">
        <v>6</v>
      </c>
      <c r="B30" s="13" t="s">
        <v>81</v>
      </c>
      <c r="C30" s="15">
        <v>127355.9</v>
      </c>
      <c r="D30" s="30">
        <v>5</v>
      </c>
      <c r="E30" s="16">
        <v>43891</v>
      </c>
      <c r="F30" s="58">
        <v>3</v>
      </c>
      <c r="G30" s="15">
        <v>318</v>
      </c>
      <c r="N30" s="15">
        <v>11899</v>
      </c>
      <c r="O30" s="15">
        <v>1911</v>
      </c>
      <c r="P30" s="15">
        <v>12078</v>
      </c>
      <c r="Q30" s="15">
        <v>1732</v>
      </c>
      <c r="R30" s="15">
        <v>12259</v>
      </c>
      <c r="S30" s="15">
        <v>1551</v>
      </c>
      <c r="T30" s="15">
        <v>12443</v>
      </c>
      <c r="U30" s="15">
        <v>1367</v>
      </c>
      <c r="V30" s="15">
        <v>12630</v>
      </c>
      <c r="W30" s="15">
        <v>1180</v>
      </c>
      <c r="X30" s="15">
        <v>12819</v>
      </c>
      <c r="Y30" s="15">
        <v>991</v>
      </c>
      <c r="Z30" s="15">
        <v>13011</v>
      </c>
      <c r="AA30" s="15">
        <v>799</v>
      </c>
      <c r="AB30" s="15">
        <v>13206</v>
      </c>
      <c r="AC30" s="15">
        <f>603+1</f>
        <v>604</v>
      </c>
      <c r="AD30" s="15">
        <v>13405</v>
      </c>
      <c r="AE30" s="15">
        <v>405</v>
      </c>
      <c r="AF30" s="15">
        <v>13606</v>
      </c>
      <c r="AG30" s="15">
        <v>204</v>
      </c>
      <c r="AH30" s="15"/>
      <c r="AI30" s="15"/>
      <c r="AJ30" s="15"/>
      <c r="AK30" s="15"/>
    </row>
    <row r="31" spans="1:38" x14ac:dyDescent="0.25">
      <c r="A31" s="19" t="s">
        <v>6</v>
      </c>
      <c r="B31" s="13" t="s">
        <v>82</v>
      </c>
      <c r="C31" s="15">
        <v>165695.4</v>
      </c>
      <c r="D31" s="30">
        <v>5</v>
      </c>
      <c r="E31" s="16">
        <v>43891</v>
      </c>
      <c r="F31" s="58">
        <v>3</v>
      </c>
      <c r="G31" s="15">
        <v>414</v>
      </c>
      <c r="N31" s="15">
        <v>15482</v>
      </c>
      <c r="O31" s="15">
        <v>2485</v>
      </c>
      <c r="P31" s="15">
        <v>15714</v>
      </c>
      <c r="Q31" s="15">
        <v>2253</v>
      </c>
      <c r="R31" s="15">
        <v>15950</v>
      </c>
      <c r="S31" s="15">
        <v>2017</v>
      </c>
      <c r="T31" s="15">
        <v>16189</v>
      </c>
      <c r="U31" s="15">
        <v>1778</v>
      </c>
      <c r="V31" s="15">
        <v>16432</v>
      </c>
      <c r="W31" s="15">
        <v>1535</v>
      </c>
      <c r="X31" s="15">
        <v>16678</v>
      </c>
      <c r="Y31" s="15">
        <v>1289</v>
      </c>
      <c r="Z31" s="15">
        <v>16928</v>
      </c>
      <c r="AA31" s="15">
        <v>1039</v>
      </c>
      <c r="AB31" s="15">
        <v>17182</v>
      </c>
      <c r="AC31" s="15">
        <v>785</v>
      </c>
      <c r="AD31" s="15">
        <v>17440</v>
      </c>
      <c r="AE31" s="15">
        <v>527</v>
      </c>
      <c r="AF31" s="15">
        <f>17702-2</f>
        <v>17700</v>
      </c>
      <c r="AG31" s="15">
        <f>266+1</f>
        <v>267</v>
      </c>
      <c r="AH31" s="15"/>
      <c r="AI31" s="15"/>
      <c r="AJ31" s="15"/>
      <c r="AK31" s="15"/>
    </row>
    <row r="33" spans="1:38" ht="15.75" thickBot="1" x14ac:dyDescent="0.3">
      <c r="A33" s="17" t="s">
        <v>55</v>
      </c>
      <c r="B33" s="42"/>
      <c r="C33" s="18">
        <f>SUM(C28:C32)</f>
        <v>650550.38</v>
      </c>
      <c r="D33" s="43"/>
      <c r="E33" s="44"/>
      <c r="F33" s="44"/>
      <c r="G33" s="18">
        <f t="shared" ref="G33:AE33" si="1">SUM(G28:G32)</f>
        <v>3413</v>
      </c>
      <c r="H33" s="18">
        <f t="shared" si="1"/>
        <v>0</v>
      </c>
      <c r="I33" s="18">
        <f t="shared" si="1"/>
        <v>0</v>
      </c>
      <c r="J33" s="18">
        <f t="shared" si="1"/>
        <v>0</v>
      </c>
      <c r="K33" s="18">
        <f t="shared" si="1"/>
        <v>0</v>
      </c>
      <c r="L33" s="18">
        <f t="shared" si="1"/>
        <v>33402</v>
      </c>
      <c r="M33" s="18">
        <f t="shared" si="1"/>
        <v>5364</v>
      </c>
      <c r="N33" s="18">
        <f t="shared" si="1"/>
        <v>61285</v>
      </c>
      <c r="O33" s="18">
        <f t="shared" si="1"/>
        <v>9258</v>
      </c>
      <c r="P33" s="18">
        <f t="shared" si="1"/>
        <v>62205</v>
      </c>
      <c r="Q33" s="18">
        <f t="shared" si="1"/>
        <v>8338</v>
      </c>
      <c r="R33" s="18">
        <f t="shared" si="1"/>
        <v>63137</v>
      </c>
      <c r="S33" s="18">
        <f t="shared" si="1"/>
        <v>7406</v>
      </c>
      <c r="T33" s="18">
        <f t="shared" si="1"/>
        <v>64084</v>
      </c>
      <c r="U33" s="18">
        <f t="shared" si="1"/>
        <v>6459</v>
      </c>
      <c r="V33" s="18">
        <f t="shared" si="1"/>
        <v>65046</v>
      </c>
      <c r="W33" s="18">
        <f t="shared" si="1"/>
        <v>5497</v>
      </c>
      <c r="X33" s="18">
        <f t="shared" si="1"/>
        <v>66021</v>
      </c>
      <c r="Y33" s="18">
        <f t="shared" si="1"/>
        <v>4522</v>
      </c>
      <c r="Z33" s="18">
        <f t="shared" si="1"/>
        <v>67011</v>
      </c>
      <c r="AA33" s="18">
        <f t="shared" si="1"/>
        <v>3532</v>
      </c>
      <c r="AB33" s="18">
        <f t="shared" si="1"/>
        <v>68016</v>
      </c>
      <c r="AC33" s="18">
        <f t="shared" si="1"/>
        <v>2527</v>
      </c>
      <c r="AD33" s="18">
        <f>SUM(AD28:AD32)</f>
        <v>69038</v>
      </c>
      <c r="AE33" s="18">
        <f t="shared" si="1"/>
        <v>1505</v>
      </c>
      <c r="AF33" s="18">
        <f>SUM(AF28:AF32)</f>
        <v>31306</v>
      </c>
      <c r="AG33" s="18">
        <f t="shared" ref="AG33" si="2">SUM(AG28:AG32)</f>
        <v>471</v>
      </c>
      <c r="AH33" s="15"/>
      <c r="AI33" s="15"/>
      <c r="AJ33" s="15"/>
      <c r="AK33" s="15"/>
    </row>
    <row r="34" spans="1:38" ht="15.75" thickTop="1" x14ac:dyDescent="0.25"/>
    <row r="35" spans="1:38" x14ac:dyDescent="0.25">
      <c r="A35" s="19" t="s">
        <v>6</v>
      </c>
      <c r="B35" s="13" t="s">
        <v>83</v>
      </c>
      <c r="C35" s="15">
        <f>101337+20307.46</f>
        <v>121644.45999999999</v>
      </c>
      <c r="D35" s="30">
        <v>5</v>
      </c>
      <c r="E35" s="16">
        <v>44044</v>
      </c>
      <c r="F35" s="58">
        <v>3</v>
      </c>
      <c r="G35" s="15">
        <v>608</v>
      </c>
      <c r="P35" s="15">
        <v>11366</v>
      </c>
      <c r="Q35" s="15">
        <v>1824</v>
      </c>
      <c r="R35" s="15">
        <v>11536</v>
      </c>
      <c r="S35" s="15">
        <v>1654</v>
      </c>
      <c r="T35" s="15">
        <v>11709</v>
      </c>
      <c r="U35" s="15">
        <v>1481</v>
      </c>
      <c r="V35" s="15">
        <v>11885</v>
      </c>
      <c r="W35" s="15">
        <v>1305</v>
      </c>
      <c r="X35" s="15">
        <v>12063</v>
      </c>
      <c r="Y35" s="15">
        <v>1127</v>
      </c>
      <c r="Z35" s="15">
        <v>12244</v>
      </c>
      <c r="AA35" s="15">
        <v>946</v>
      </c>
      <c r="AB35" s="15">
        <v>12428</v>
      </c>
      <c r="AC35" s="15">
        <f>763-1</f>
        <v>762</v>
      </c>
      <c r="AD35" s="15">
        <v>12614</v>
      </c>
      <c r="AE35" s="15">
        <v>576</v>
      </c>
      <c r="AF35" s="15">
        <v>12803</v>
      </c>
      <c r="AG35" s="15">
        <v>387</v>
      </c>
      <c r="AH35" s="15">
        <f>12995+1</f>
        <v>12996</v>
      </c>
      <c r="AI35" s="15">
        <f>195-1</f>
        <v>194</v>
      </c>
      <c r="AJ35" s="15"/>
      <c r="AK35" s="15"/>
    </row>
    <row r="36" spans="1:38" x14ac:dyDescent="0.25">
      <c r="A36" s="19" t="s">
        <v>6</v>
      </c>
      <c r="B36" s="13" t="s">
        <v>84</v>
      </c>
      <c r="C36" s="15">
        <f>133460+727+26.38</f>
        <v>134213.38</v>
      </c>
      <c r="D36" s="30">
        <v>5</v>
      </c>
      <c r="E36" s="16">
        <v>44044</v>
      </c>
      <c r="F36" s="58">
        <v>3</v>
      </c>
      <c r="G36" s="15">
        <v>671</v>
      </c>
      <c r="P36" s="15">
        <v>12540</v>
      </c>
      <c r="Q36" s="15">
        <v>2013</v>
      </c>
      <c r="R36" s="15">
        <v>12728</v>
      </c>
      <c r="S36" s="15">
        <v>1825</v>
      </c>
      <c r="T36" s="15">
        <v>12919</v>
      </c>
      <c r="U36" s="15">
        <v>1634</v>
      </c>
      <c r="V36" s="15">
        <v>13113</v>
      </c>
      <c r="W36" s="15">
        <v>1440</v>
      </c>
      <c r="X36" s="15">
        <v>82913</v>
      </c>
      <c r="Y36" s="15">
        <v>1244</v>
      </c>
      <c r="AH36" s="15"/>
      <c r="AI36" s="15"/>
      <c r="AL36" s="5" t="s">
        <v>186</v>
      </c>
    </row>
    <row r="37" spans="1:38" x14ac:dyDescent="0.25">
      <c r="A37" s="19" t="s">
        <v>6</v>
      </c>
      <c r="B37" s="13" t="s">
        <v>85</v>
      </c>
      <c r="C37" s="15">
        <f>390877.2+30964.8</f>
        <v>421842</v>
      </c>
      <c r="D37" s="30">
        <v>5</v>
      </c>
      <c r="E37" s="16">
        <v>44044</v>
      </c>
      <c r="F37" s="58">
        <v>3</v>
      </c>
      <c r="G37" s="15">
        <v>2109</v>
      </c>
      <c r="P37" s="15">
        <v>39414</v>
      </c>
      <c r="Q37" s="15">
        <v>6328</v>
      </c>
      <c r="R37" s="15">
        <v>40006</v>
      </c>
      <c r="S37" s="15">
        <v>5736</v>
      </c>
      <c r="T37" s="15">
        <v>40606</v>
      </c>
      <c r="U37" s="15">
        <v>5136</v>
      </c>
      <c r="V37" s="15">
        <v>41215</v>
      </c>
      <c r="W37" s="15">
        <v>4527</v>
      </c>
      <c r="X37" s="15">
        <v>41833</v>
      </c>
      <c r="Y37" s="15">
        <v>3909</v>
      </c>
      <c r="Z37" s="15">
        <v>42461</v>
      </c>
      <c r="AA37" s="15">
        <v>3281</v>
      </c>
      <c r="AB37" s="15">
        <v>43097</v>
      </c>
      <c r="AC37" s="15">
        <v>2645</v>
      </c>
      <c r="AD37" s="15">
        <v>43744</v>
      </c>
      <c r="AE37" s="15">
        <v>1998</v>
      </c>
      <c r="AF37" s="15">
        <v>44400</v>
      </c>
      <c r="AG37" s="15">
        <v>1342</v>
      </c>
      <c r="AH37" s="15">
        <v>45066</v>
      </c>
      <c r="AI37" s="15">
        <v>676</v>
      </c>
      <c r="AJ37" s="15"/>
      <c r="AK37" s="15"/>
    </row>
    <row r="38" spans="1:38" x14ac:dyDescent="0.25">
      <c r="A38" s="19" t="s">
        <v>6</v>
      </c>
      <c r="B38" s="13" t="s">
        <v>86</v>
      </c>
      <c r="C38" s="15">
        <v>1001680.83</v>
      </c>
      <c r="D38" s="30">
        <v>5</v>
      </c>
      <c r="E38" s="16">
        <v>44378</v>
      </c>
      <c r="F38" s="58">
        <v>1</v>
      </c>
      <c r="G38" s="15">
        <v>2504</v>
      </c>
      <c r="T38" s="15">
        <v>97935</v>
      </c>
      <c r="U38" s="15">
        <v>5008</v>
      </c>
      <c r="V38" s="15">
        <v>98425</v>
      </c>
      <c r="W38" s="15">
        <v>4518</v>
      </c>
      <c r="X38" s="15">
        <v>98917</v>
      </c>
      <c r="Y38" s="15">
        <v>4026</v>
      </c>
      <c r="Z38" s="15">
        <v>99411</v>
      </c>
      <c r="AA38" s="15">
        <v>3532</v>
      </c>
      <c r="AB38" s="15">
        <v>99908</v>
      </c>
      <c r="AC38" s="15">
        <v>3035</v>
      </c>
      <c r="AD38" s="15">
        <v>100408</v>
      </c>
      <c r="AE38" s="15">
        <v>2535</v>
      </c>
      <c r="AF38" s="15">
        <v>100910</v>
      </c>
      <c r="AG38" s="15">
        <v>2033</v>
      </c>
      <c r="AH38" s="15">
        <v>101414</v>
      </c>
      <c r="AI38" s="15">
        <v>1529</v>
      </c>
      <c r="AJ38" s="15"/>
      <c r="AK38" s="15"/>
    </row>
    <row r="39" spans="1:38" x14ac:dyDescent="0.25">
      <c r="A39" s="19" t="s">
        <v>6</v>
      </c>
      <c r="B39" s="13" t="s">
        <v>87</v>
      </c>
      <c r="C39" s="15">
        <v>140318.62</v>
      </c>
      <c r="D39" s="30">
        <v>5</v>
      </c>
      <c r="E39" s="16">
        <v>44378</v>
      </c>
      <c r="F39" s="58">
        <v>1</v>
      </c>
      <c r="G39" s="15">
        <v>351</v>
      </c>
      <c r="T39" s="15">
        <v>13719</v>
      </c>
      <c r="U39" s="15">
        <v>702</v>
      </c>
      <c r="V39" s="15">
        <v>13788</v>
      </c>
      <c r="W39" s="15">
        <v>633</v>
      </c>
      <c r="X39" s="15">
        <v>13857</v>
      </c>
      <c r="Y39" s="15">
        <v>564</v>
      </c>
      <c r="Z39" s="15">
        <v>13926</v>
      </c>
      <c r="AA39" s="15">
        <v>495</v>
      </c>
      <c r="AB39" s="15">
        <v>13995</v>
      </c>
      <c r="AC39" s="15">
        <f>425+1</f>
        <v>426</v>
      </c>
      <c r="AD39" s="15">
        <v>14065</v>
      </c>
      <c r="AE39" s="15">
        <f>355+1</f>
        <v>356</v>
      </c>
      <c r="AF39" s="15">
        <v>14136</v>
      </c>
      <c r="AG39" s="15">
        <v>285</v>
      </c>
      <c r="AH39" s="15">
        <v>14206</v>
      </c>
      <c r="AI39" s="15">
        <f>214+1</f>
        <v>215</v>
      </c>
      <c r="AJ39" s="15"/>
      <c r="AK39" s="15"/>
    </row>
    <row r="41" spans="1:38" ht="15.75" thickBot="1" x14ac:dyDescent="0.3">
      <c r="A41" s="17" t="s">
        <v>58</v>
      </c>
      <c r="B41" s="42"/>
      <c r="C41" s="18">
        <f>SUM(C35:C40)</f>
        <v>1819699.29</v>
      </c>
      <c r="D41" s="43"/>
      <c r="E41" s="44"/>
      <c r="F41" s="44"/>
      <c r="G41" s="18">
        <f t="shared" ref="G41:AI41" si="3">SUM(G35:G40)</f>
        <v>6243</v>
      </c>
      <c r="H41" s="18">
        <f t="shared" si="3"/>
        <v>0</v>
      </c>
      <c r="I41" s="18">
        <f t="shared" si="3"/>
        <v>0</v>
      </c>
      <c r="J41" s="18">
        <f t="shared" si="3"/>
        <v>0</v>
      </c>
      <c r="K41" s="18">
        <f t="shared" si="3"/>
        <v>0</v>
      </c>
      <c r="L41" s="18">
        <f t="shared" si="3"/>
        <v>0</v>
      </c>
      <c r="M41" s="18">
        <f t="shared" si="3"/>
        <v>0</v>
      </c>
      <c r="N41" s="18">
        <f t="shared" si="3"/>
        <v>0</v>
      </c>
      <c r="O41" s="18">
        <f t="shared" si="3"/>
        <v>0</v>
      </c>
      <c r="P41" s="18">
        <f t="shared" si="3"/>
        <v>63320</v>
      </c>
      <c r="Q41" s="18">
        <f t="shared" si="3"/>
        <v>10165</v>
      </c>
      <c r="R41" s="18">
        <f t="shared" si="3"/>
        <v>64270</v>
      </c>
      <c r="S41" s="18">
        <f t="shared" si="3"/>
        <v>9215</v>
      </c>
      <c r="T41" s="18">
        <f t="shared" si="3"/>
        <v>176888</v>
      </c>
      <c r="U41" s="18">
        <f t="shared" si="3"/>
        <v>13961</v>
      </c>
      <c r="V41" s="18">
        <f t="shared" si="3"/>
        <v>178426</v>
      </c>
      <c r="W41" s="18">
        <f t="shared" si="3"/>
        <v>12423</v>
      </c>
      <c r="X41" s="18">
        <f t="shared" si="3"/>
        <v>249583</v>
      </c>
      <c r="Y41" s="18">
        <f t="shared" si="3"/>
        <v>10870</v>
      </c>
      <c r="Z41" s="18">
        <f t="shared" si="3"/>
        <v>168042</v>
      </c>
      <c r="AA41" s="18">
        <f t="shared" si="3"/>
        <v>8254</v>
      </c>
      <c r="AB41" s="18">
        <f t="shared" si="3"/>
        <v>169428</v>
      </c>
      <c r="AC41" s="18">
        <f t="shared" si="3"/>
        <v>6868</v>
      </c>
      <c r="AD41" s="18">
        <f t="shared" si="3"/>
        <v>170831</v>
      </c>
      <c r="AE41" s="18">
        <f t="shared" si="3"/>
        <v>5465</v>
      </c>
      <c r="AF41" s="18">
        <f t="shared" si="3"/>
        <v>172249</v>
      </c>
      <c r="AG41" s="18">
        <f t="shared" si="3"/>
        <v>4047</v>
      </c>
      <c r="AH41" s="18">
        <f t="shared" si="3"/>
        <v>173682</v>
      </c>
      <c r="AI41" s="18">
        <f t="shared" si="3"/>
        <v>2614</v>
      </c>
      <c r="AJ41" s="15"/>
      <c r="AK41" s="15"/>
    </row>
    <row r="42" spans="1:38" ht="15.75" thickTop="1" x14ac:dyDescent="0.25"/>
    <row r="43" spans="1:38" x14ac:dyDescent="0.25">
      <c r="A43" s="19" t="s">
        <v>6</v>
      </c>
      <c r="B43" s="41" t="s">
        <v>88</v>
      </c>
      <c r="C43" s="15">
        <v>312673.83</v>
      </c>
      <c r="D43" s="30">
        <v>5</v>
      </c>
      <c r="E43" s="16">
        <v>44531</v>
      </c>
      <c r="F43" s="58">
        <v>1</v>
      </c>
      <c r="G43" s="15">
        <v>1042</v>
      </c>
      <c r="U43" s="15"/>
      <c r="V43" s="15">
        <v>30570</v>
      </c>
      <c r="W43" s="15">
        <v>1564</v>
      </c>
      <c r="X43" s="15">
        <v>30723</v>
      </c>
      <c r="Y43" s="15">
        <v>1411</v>
      </c>
      <c r="Z43" s="15">
        <v>30877</v>
      </c>
      <c r="AA43" s="15">
        <v>1257</v>
      </c>
      <c r="AB43" s="15">
        <v>31031</v>
      </c>
      <c r="AC43" s="15">
        <v>1103</v>
      </c>
      <c r="AD43" s="15">
        <f>31186</f>
        <v>31186</v>
      </c>
      <c r="AE43" s="15">
        <f>947+1</f>
        <v>948</v>
      </c>
      <c r="AF43" s="15">
        <v>31342</v>
      </c>
      <c r="AG43" s="15">
        <f>791+1</f>
        <v>792</v>
      </c>
      <c r="AH43" s="15">
        <v>31499</v>
      </c>
      <c r="AI43" s="15">
        <v>635</v>
      </c>
      <c r="AJ43" s="15"/>
      <c r="AK43" s="15"/>
    </row>
    <row r="44" spans="1:38" x14ac:dyDescent="0.25">
      <c r="A44" s="19" t="s">
        <v>6</v>
      </c>
      <c r="B44" s="41" t="s">
        <v>89</v>
      </c>
      <c r="C44" s="15">
        <f>147187+147187+147187+147189</f>
        <v>588750</v>
      </c>
      <c r="D44" s="30">
        <v>5</v>
      </c>
      <c r="E44" s="16">
        <v>44531</v>
      </c>
      <c r="F44" s="58">
        <v>1</v>
      </c>
      <c r="G44" s="15">
        <v>1963</v>
      </c>
      <c r="U44" s="15"/>
      <c r="V44" s="15">
        <v>57562</v>
      </c>
      <c r="W44" s="15">
        <v>2944</v>
      </c>
      <c r="X44" s="15">
        <v>57850</v>
      </c>
      <c r="Y44" s="15">
        <v>2656</v>
      </c>
      <c r="Z44" s="15">
        <v>58139</v>
      </c>
      <c r="AA44" s="15">
        <v>2367</v>
      </c>
      <c r="AB44" s="15">
        <v>58430</v>
      </c>
      <c r="AC44" s="15">
        <v>2076</v>
      </c>
      <c r="AD44" s="15">
        <f>58722</f>
        <v>58722</v>
      </c>
      <c r="AE44" s="15">
        <v>1784</v>
      </c>
      <c r="AF44" s="15">
        <f>59016</f>
        <v>59016</v>
      </c>
      <c r="AG44" s="15">
        <v>1490</v>
      </c>
      <c r="AH44" s="15">
        <v>59311</v>
      </c>
      <c r="AI44" s="15">
        <v>1195</v>
      </c>
      <c r="AJ44" s="15"/>
      <c r="AK44" s="15"/>
    </row>
    <row r="45" spans="1:38" x14ac:dyDescent="0.25">
      <c r="A45" s="19" t="s">
        <v>6</v>
      </c>
      <c r="B45" s="41" t="s">
        <v>90</v>
      </c>
      <c r="C45" s="15">
        <v>336330</v>
      </c>
      <c r="D45" s="30">
        <v>5</v>
      </c>
      <c r="E45" s="16">
        <v>44531</v>
      </c>
      <c r="F45" s="58">
        <v>1</v>
      </c>
      <c r="G45" s="15">
        <v>1121</v>
      </c>
      <c r="U45" s="15"/>
      <c r="V45" s="15">
        <v>32883</v>
      </c>
      <c r="W45" s="15">
        <v>1682</v>
      </c>
      <c r="X45" s="15">
        <v>33048</v>
      </c>
      <c r="Y45" s="15">
        <v>1517</v>
      </c>
      <c r="Z45" s="15">
        <v>33213</v>
      </c>
      <c r="AA45" s="15">
        <v>1352</v>
      </c>
      <c r="AB45" s="15">
        <v>33379</v>
      </c>
      <c r="AC45" s="15">
        <v>1186</v>
      </c>
      <c r="AD45" s="15">
        <f>33546</f>
        <v>33546</v>
      </c>
      <c r="AE45" s="15">
        <f>1019</f>
        <v>1019</v>
      </c>
      <c r="AF45" s="15"/>
      <c r="AG45" s="15"/>
      <c r="AH45" s="15"/>
      <c r="AI45" s="15"/>
      <c r="AJ45" s="15">
        <v>170262</v>
      </c>
      <c r="AK45" s="15">
        <v>567.54</v>
      </c>
      <c r="AL45" t="s">
        <v>187</v>
      </c>
    </row>
    <row r="46" spans="1:38" x14ac:dyDescent="0.25">
      <c r="A46" s="19" t="s">
        <v>6</v>
      </c>
      <c r="B46" s="41" t="s">
        <v>91</v>
      </c>
      <c r="C46" s="15">
        <v>367406.24</v>
      </c>
      <c r="D46" s="30">
        <v>5</v>
      </c>
      <c r="E46" s="16">
        <v>44652</v>
      </c>
      <c r="F46" s="58">
        <v>1</v>
      </c>
      <c r="G46" s="15">
        <v>0</v>
      </c>
      <c r="U46" s="15"/>
      <c r="V46" s="15">
        <v>35922</v>
      </c>
      <c r="W46" s="15">
        <v>1837</v>
      </c>
      <c r="X46" s="15">
        <v>36101</v>
      </c>
      <c r="Y46" s="15">
        <v>1658</v>
      </c>
      <c r="Z46" s="15">
        <v>36282</v>
      </c>
      <c r="AA46" s="15">
        <v>1477</v>
      </c>
      <c r="AB46" s="15">
        <v>36463</v>
      </c>
      <c r="AC46" s="15">
        <v>1296</v>
      </c>
      <c r="AD46" s="15">
        <f>36645</f>
        <v>36645</v>
      </c>
      <c r="AE46" s="15">
        <f>1113+1</f>
        <v>1114</v>
      </c>
      <c r="AF46" s="15"/>
      <c r="AG46" s="15"/>
      <c r="AH46" s="15"/>
      <c r="AI46" s="15"/>
      <c r="AJ46" s="15">
        <v>185994</v>
      </c>
      <c r="AK46" s="15">
        <v>619.98</v>
      </c>
      <c r="AL46" t="s">
        <v>187</v>
      </c>
    </row>
    <row r="47" spans="1:38" x14ac:dyDescent="0.25">
      <c r="A47" s="19" t="s">
        <v>6</v>
      </c>
      <c r="B47" s="41" t="s">
        <v>92</v>
      </c>
      <c r="C47" s="15">
        <v>576000</v>
      </c>
      <c r="D47" s="30">
        <v>5</v>
      </c>
      <c r="E47" s="16">
        <v>44652</v>
      </c>
      <c r="F47" s="58">
        <v>1</v>
      </c>
      <c r="G47" s="15">
        <v>0</v>
      </c>
      <c r="U47" s="15"/>
      <c r="V47" s="15">
        <v>56316</v>
      </c>
      <c r="W47" s="15">
        <v>2880</v>
      </c>
      <c r="X47" s="15">
        <v>56597</v>
      </c>
      <c r="Y47" s="15">
        <v>2599</v>
      </c>
      <c r="Z47" s="15">
        <v>56880</v>
      </c>
      <c r="AA47" s="15">
        <v>2316</v>
      </c>
      <c r="AB47" s="15">
        <v>57165</v>
      </c>
      <c r="AC47" s="15">
        <v>2031</v>
      </c>
      <c r="AD47" s="15">
        <v>57451</v>
      </c>
      <c r="AE47" s="15">
        <v>1745</v>
      </c>
      <c r="AF47" s="15">
        <v>57738</v>
      </c>
      <c r="AG47" s="15">
        <v>1458</v>
      </c>
      <c r="AH47" s="15">
        <v>58027</v>
      </c>
      <c r="AI47" s="15">
        <f>1169</f>
        <v>1169</v>
      </c>
      <c r="AJ47" s="15"/>
      <c r="AK47" s="15"/>
    </row>
    <row r="48" spans="1:38" x14ac:dyDescent="0.25">
      <c r="A48" s="19" t="s">
        <v>6</v>
      </c>
      <c r="B48" s="41" t="s">
        <v>93</v>
      </c>
      <c r="C48" s="15">
        <v>418706.9</v>
      </c>
      <c r="D48" s="30">
        <v>5</v>
      </c>
      <c r="E48" s="16">
        <v>44652</v>
      </c>
      <c r="F48" s="58">
        <v>1</v>
      </c>
      <c r="G48" s="15">
        <v>0</v>
      </c>
      <c r="U48" s="15"/>
      <c r="V48" s="15">
        <v>40937</v>
      </c>
      <c r="W48" s="15">
        <v>2094</v>
      </c>
      <c r="X48" s="15">
        <v>41142</v>
      </c>
      <c r="Y48" s="15">
        <v>1889</v>
      </c>
      <c r="Z48" s="15">
        <v>41348</v>
      </c>
      <c r="AA48" s="15">
        <v>1683</v>
      </c>
      <c r="AB48" s="15">
        <v>41554</v>
      </c>
      <c r="AC48" s="15">
        <f>1476+1</f>
        <v>1477</v>
      </c>
      <c r="AD48" s="15">
        <f>41762</f>
        <v>41762</v>
      </c>
      <c r="AE48" s="15">
        <v>1269</v>
      </c>
      <c r="AF48" s="15">
        <v>41971</v>
      </c>
      <c r="AG48" s="15">
        <v>1060</v>
      </c>
      <c r="AH48" s="15">
        <v>42181</v>
      </c>
      <c r="AI48" s="15">
        <v>850</v>
      </c>
      <c r="AJ48" s="15"/>
      <c r="AK48" s="15"/>
    </row>
    <row r="49" spans="1:37" x14ac:dyDescent="0.25">
      <c r="A49" s="19" t="s">
        <v>6</v>
      </c>
      <c r="B49" s="41" t="s">
        <v>94</v>
      </c>
      <c r="C49" s="15">
        <v>141372.68</v>
      </c>
      <c r="D49" s="30">
        <v>5</v>
      </c>
      <c r="E49" s="16">
        <v>44743</v>
      </c>
      <c r="F49" s="58">
        <v>1</v>
      </c>
      <c r="G49" s="15">
        <v>353</v>
      </c>
      <c r="U49" s="15"/>
      <c r="V49" s="15">
        <v>0</v>
      </c>
      <c r="W49" s="15">
        <v>0</v>
      </c>
      <c r="X49" s="15">
        <v>13822</v>
      </c>
      <c r="Y49" s="15">
        <v>707</v>
      </c>
      <c r="Z49" s="15">
        <v>13891</v>
      </c>
      <c r="AA49" s="15">
        <v>638</v>
      </c>
      <c r="AB49" s="15">
        <v>13961</v>
      </c>
      <c r="AC49" s="15">
        <v>568</v>
      </c>
      <c r="AD49" s="15">
        <v>14030</v>
      </c>
      <c r="AE49" s="15">
        <f>498+1</f>
        <v>499</v>
      </c>
      <c r="AF49" s="15">
        <v>14101</v>
      </c>
      <c r="AG49" s="15">
        <v>428</v>
      </c>
      <c r="AH49" s="15">
        <v>14171</v>
      </c>
      <c r="AI49" s="15">
        <v>358</v>
      </c>
      <c r="AJ49" s="15"/>
      <c r="AK49" s="15"/>
    </row>
    <row r="50" spans="1:37" x14ac:dyDescent="0.25">
      <c r="U50" s="15"/>
      <c r="W50" s="15"/>
      <c r="Y50" s="15"/>
    </row>
    <row r="51" spans="1:37" ht="15.75" thickBot="1" x14ac:dyDescent="0.3">
      <c r="A51" s="17" t="s">
        <v>60</v>
      </c>
      <c r="B51" s="42"/>
      <c r="C51" s="18">
        <f>SUM(C43:C50)</f>
        <v>2741239.6500000004</v>
      </c>
      <c r="D51" s="43"/>
      <c r="E51" s="44"/>
      <c r="F51" s="44"/>
      <c r="G51" s="18">
        <f t="shared" ref="G51:AK51" si="4">SUM(G43:G50)</f>
        <v>4479</v>
      </c>
      <c r="H51" s="18">
        <f t="shared" si="4"/>
        <v>0</v>
      </c>
      <c r="I51" s="18">
        <f t="shared" si="4"/>
        <v>0</v>
      </c>
      <c r="J51" s="18">
        <f t="shared" si="4"/>
        <v>0</v>
      </c>
      <c r="K51" s="18">
        <f t="shared" si="4"/>
        <v>0</v>
      </c>
      <c r="L51" s="18">
        <f t="shared" si="4"/>
        <v>0</v>
      </c>
      <c r="M51" s="18">
        <f t="shared" si="4"/>
        <v>0</v>
      </c>
      <c r="N51" s="18">
        <f t="shared" si="4"/>
        <v>0</v>
      </c>
      <c r="O51" s="18">
        <f t="shared" si="4"/>
        <v>0</v>
      </c>
      <c r="P51" s="18">
        <f t="shared" si="4"/>
        <v>0</v>
      </c>
      <c r="Q51" s="18">
        <f t="shared" si="4"/>
        <v>0</v>
      </c>
      <c r="R51" s="18">
        <f t="shared" si="4"/>
        <v>0</v>
      </c>
      <c r="S51" s="18">
        <f t="shared" si="4"/>
        <v>0</v>
      </c>
      <c r="T51" s="18">
        <f t="shared" si="4"/>
        <v>0</v>
      </c>
      <c r="U51" s="18">
        <f t="shared" si="4"/>
        <v>0</v>
      </c>
      <c r="V51" s="18">
        <f t="shared" si="4"/>
        <v>254190</v>
      </c>
      <c r="W51" s="18">
        <f t="shared" si="4"/>
        <v>13001</v>
      </c>
      <c r="X51" s="18">
        <f t="shared" si="4"/>
        <v>269283</v>
      </c>
      <c r="Y51" s="18">
        <f t="shared" si="4"/>
        <v>12437</v>
      </c>
      <c r="Z51" s="18">
        <f t="shared" si="4"/>
        <v>270630</v>
      </c>
      <c r="AA51" s="18">
        <f t="shared" si="4"/>
        <v>11090</v>
      </c>
      <c r="AB51" s="18">
        <f t="shared" si="4"/>
        <v>271983</v>
      </c>
      <c r="AC51" s="18">
        <f t="shared" si="4"/>
        <v>9737</v>
      </c>
      <c r="AD51" s="18">
        <f t="shared" si="4"/>
        <v>273342</v>
      </c>
      <c r="AE51" s="18">
        <f t="shared" si="4"/>
        <v>8378</v>
      </c>
      <c r="AF51" s="18">
        <f t="shared" si="4"/>
        <v>204168</v>
      </c>
      <c r="AG51" s="18">
        <f t="shared" si="4"/>
        <v>5228</v>
      </c>
      <c r="AH51" s="18">
        <f t="shared" si="4"/>
        <v>205189</v>
      </c>
      <c r="AI51" s="18">
        <f t="shared" si="4"/>
        <v>4207</v>
      </c>
      <c r="AJ51" s="18">
        <f t="shared" si="4"/>
        <v>356256</v>
      </c>
      <c r="AK51" s="18">
        <f t="shared" si="4"/>
        <v>1187.52</v>
      </c>
    </row>
    <row r="52" spans="1:37" ht="15.75" thickTop="1" x14ac:dyDescent="0.25">
      <c r="U52" s="15"/>
      <c r="W52" s="15"/>
      <c r="Y52" s="15"/>
    </row>
    <row r="53" spans="1:37" x14ac:dyDescent="0.25">
      <c r="A53" s="19" t="s">
        <v>6</v>
      </c>
      <c r="B53" s="41" t="s">
        <v>125</v>
      </c>
      <c r="C53" s="15">
        <v>710363</v>
      </c>
      <c r="D53" s="30">
        <v>5</v>
      </c>
      <c r="E53" s="16">
        <v>45078</v>
      </c>
      <c r="F53" s="58">
        <v>5.25</v>
      </c>
      <c r="G53" s="15">
        <v>12431</v>
      </c>
      <c r="U53" s="15"/>
      <c r="W53" s="15"/>
      <c r="Y53" s="15"/>
      <c r="AB53" s="15">
        <v>63043</v>
      </c>
      <c r="AC53" s="15">
        <v>18647</v>
      </c>
      <c r="AD53" s="15">
        <v>64698</v>
      </c>
      <c r="AE53" s="15">
        <v>16992</v>
      </c>
      <c r="AF53" s="15">
        <v>66397</v>
      </c>
      <c r="AG53" s="15">
        <f>15294-1</f>
        <v>15293</v>
      </c>
      <c r="AH53" s="15">
        <v>68139</v>
      </c>
      <c r="AI53" s="15">
        <v>13551</v>
      </c>
      <c r="AJ53" s="15"/>
      <c r="AK53" s="15"/>
    </row>
    <row r="54" spans="1:37" x14ac:dyDescent="0.25">
      <c r="A54" s="19" t="s">
        <v>6</v>
      </c>
      <c r="B54" s="41" t="s">
        <v>126</v>
      </c>
      <c r="C54" s="15">
        <v>875000</v>
      </c>
      <c r="D54" s="30">
        <v>5</v>
      </c>
      <c r="E54" s="16">
        <v>45108</v>
      </c>
      <c r="F54" s="58">
        <v>5.25</v>
      </c>
      <c r="G54" s="91">
        <v>11484</v>
      </c>
      <c r="U54" s="15"/>
      <c r="W54" s="15"/>
      <c r="Y54" s="15"/>
      <c r="AB54" s="15">
        <v>77655</v>
      </c>
      <c r="AC54" s="15">
        <f>22969-1</f>
        <v>22968</v>
      </c>
      <c r="AD54" s="15">
        <v>79693</v>
      </c>
      <c r="AE54" s="15">
        <v>20930</v>
      </c>
      <c r="AF54" s="15">
        <v>81785</v>
      </c>
      <c r="AG54" s="15">
        <v>18838</v>
      </c>
      <c r="AH54" s="15">
        <v>83932</v>
      </c>
      <c r="AI54" s="15">
        <f>16692-1</f>
        <v>16691</v>
      </c>
      <c r="AJ54" s="15"/>
      <c r="AK54" s="15"/>
    </row>
    <row r="55" spans="1:37" x14ac:dyDescent="0.25">
      <c r="U55" s="15"/>
      <c r="W55" s="15"/>
      <c r="Y55" s="15"/>
    </row>
    <row r="56" spans="1:37" ht="15.75" thickBot="1" x14ac:dyDescent="0.3">
      <c r="A56" s="17" t="s">
        <v>61</v>
      </c>
      <c r="B56" s="42"/>
      <c r="C56" s="18">
        <f>SUM(C53:C55)</f>
        <v>1585363</v>
      </c>
      <c r="D56" s="43"/>
      <c r="E56" s="44"/>
      <c r="F56" s="44"/>
      <c r="G56" s="18">
        <f>SUM(G53:G55)</f>
        <v>23915</v>
      </c>
      <c r="H56" s="18">
        <f t="shared" ref="H56:AI56" si="5">SUM(H53:H55)</f>
        <v>0</v>
      </c>
      <c r="I56" s="18">
        <f t="shared" si="5"/>
        <v>0</v>
      </c>
      <c r="J56" s="18">
        <f t="shared" si="5"/>
        <v>0</v>
      </c>
      <c r="K56" s="18">
        <f t="shared" si="5"/>
        <v>0</v>
      </c>
      <c r="L56" s="18">
        <f t="shared" si="5"/>
        <v>0</v>
      </c>
      <c r="M56" s="18">
        <f t="shared" si="5"/>
        <v>0</v>
      </c>
      <c r="N56" s="18">
        <f t="shared" si="5"/>
        <v>0</v>
      </c>
      <c r="O56" s="18">
        <f t="shared" si="5"/>
        <v>0</v>
      </c>
      <c r="P56" s="18">
        <f t="shared" si="5"/>
        <v>0</v>
      </c>
      <c r="Q56" s="18">
        <f t="shared" si="5"/>
        <v>0</v>
      </c>
      <c r="R56" s="18">
        <f t="shared" si="5"/>
        <v>0</v>
      </c>
      <c r="S56" s="18">
        <f t="shared" si="5"/>
        <v>0</v>
      </c>
      <c r="T56" s="18">
        <f t="shared" si="5"/>
        <v>0</v>
      </c>
      <c r="U56" s="18">
        <f t="shared" si="5"/>
        <v>0</v>
      </c>
      <c r="V56" s="18">
        <f t="shared" si="5"/>
        <v>0</v>
      </c>
      <c r="W56" s="18">
        <f t="shared" si="5"/>
        <v>0</v>
      </c>
      <c r="X56" s="18">
        <f t="shared" si="5"/>
        <v>0</v>
      </c>
      <c r="Y56" s="18">
        <f t="shared" si="5"/>
        <v>0</v>
      </c>
      <c r="Z56" s="18">
        <f t="shared" si="5"/>
        <v>0</v>
      </c>
      <c r="AA56" s="18">
        <f t="shared" si="5"/>
        <v>0</v>
      </c>
      <c r="AB56" s="18">
        <f t="shared" si="5"/>
        <v>140698</v>
      </c>
      <c r="AC56" s="18">
        <f t="shared" si="5"/>
        <v>41615</v>
      </c>
      <c r="AD56" s="18">
        <f t="shared" si="5"/>
        <v>144391</v>
      </c>
      <c r="AE56" s="18">
        <f t="shared" si="5"/>
        <v>37922</v>
      </c>
      <c r="AF56" s="18">
        <f t="shared" si="5"/>
        <v>148182</v>
      </c>
      <c r="AG56" s="18">
        <f t="shared" si="5"/>
        <v>34131</v>
      </c>
      <c r="AH56" s="18">
        <f t="shared" si="5"/>
        <v>152071</v>
      </c>
      <c r="AI56" s="18">
        <f t="shared" si="5"/>
        <v>30242</v>
      </c>
      <c r="AJ56" s="15"/>
      <c r="AK56" s="15"/>
    </row>
    <row r="57" spans="1:37" ht="15.75" thickTop="1" x14ac:dyDescent="0.25">
      <c r="U57" s="15"/>
      <c r="W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</row>
    <row r="58" spans="1:37" x14ac:dyDescent="0.25">
      <c r="A58" s="19" t="s">
        <v>6</v>
      </c>
      <c r="B58" s="41" t="s">
        <v>134</v>
      </c>
      <c r="C58" s="66">
        <v>71000</v>
      </c>
      <c r="D58" s="30">
        <v>5</v>
      </c>
      <c r="E58" s="16">
        <v>45170</v>
      </c>
      <c r="F58" s="58">
        <v>5.25</v>
      </c>
      <c r="G58" s="15">
        <v>311</v>
      </c>
      <c r="U58" s="15"/>
      <c r="W58" s="15"/>
      <c r="Y58" s="15"/>
      <c r="Z58" s="15"/>
      <c r="AA58" s="15"/>
      <c r="AB58" s="15">
        <v>6301</v>
      </c>
      <c r="AC58" s="15">
        <v>1864</v>
      </c>
      <c r="AD58" s="15">
        <v>6467</v>
      </c>
      <c r="AE58" s="15">
        <v>1698</v>
      </c>
      <c r="AF58" s="15">
        <v>6636</v>
      </c>
      <c r="AG58" s="15">
        <v>1529</v>
      </c>
      <c r="AH58" s="15">
        <v>6810</v>
      </c>
      <c r="AI58" s="15">
        <f>1354+1</f>
        <v>1355</v>
      </c>
      <c r="AJ58" s="15"/>
      <c r="AK58" s="15"/>
    </row>
    <row r="59" spans="1:37" x14ac:dyDescent="0.25">
      <c r="A59" s="19" t="s">
        <v>6</v>
      </c>
      <c r="B59" s="41" t="s">
        <v>135</v>
      </c>
      <c r="C59" s="66">
        <v>189854.21</v>
      </c>
      <c r="D59" s="30">
        <v>5</v>
      </c>
      <c r="E59" s="16">
        <v>45170</v>
      </c>
      <c r="F59" s="58">
        <v>5.25</v>
      </c>
      <c r="G59" s="15">
        <v>831</v>
      </c>
      <c r="U59" s="15"/>
      <c r="W59" s="15"/>
      <c r="Y59" s="15"/>
      <c r="Z59" s="15"/>
      <c r="AA59" s="15"/>
      <c r="AB59" s="15">
        <v>16849</v>
      </c>
      <c r="AC59" s="15">
        <v>4984</v>
      </c>
      <c r="AD59" s="15">
        <f>17291</f>
        <v>17291</v>
      </c>
      <c r="AE59" s="15">
        <f>4541+1</f>
        <v>4542</v>
      </c>
      <c r="AF59" s="15">
        <v>17745</v>
      </c>
      <c r="AG59" s="15">
        <f>4087+1</f>
        <v>4088</v>
      </c>
      <c r="AH59" s="15">
        <v>18211</v>
      </c>
      <c r="AI59" s="15">
        <f>3622</f>
        <v>3622</v>
      </c>
      <c r="AJ59" s="15"/>
      <c r="AK59" s="15"/>
    </row>
    <row r="60" spans="1:37" x14ac:dyDescent="0.25">
      <c r="A60" s="19" t="s">
        <v>6</v>
      </c>
      <c r="B60" s="41" t="s">
        <v>136</v>
      </c>
      <c r="C60" s="66">
        <v>1900000</v>
      </c>
      <c r="D60" s="30">
        <v>5</v>
      </c>
      <c r="E60" s="16">
        <v>45170</v>
      </c>
      <c r="F60" s="58">
        <v>5.25</v>
      </c>
      <c r="G60" s="15">
        <v>8313</v>
      </c>
      <c r="U60" s="15"/>
      <c r="W60" s="15"/>
      <c r="Y60" s="15"/>
      <c r="Z60" s="15"/>
      <c r="AA60" s="15"/>
      <c r="AB60" s="15">
        <v>168621</v>
      </c>
      <c r="AC60" s="15">
        <v>49875</v>
      </c>
      <c r="AD60" s="15">
        <f>173048</f>
        <v>173048</v>
      </c>
      <c r="AE60" s="15">
        <f>45449-1</f>
        <v>45448</v>
      </c>
      <c r="AF60" s="15">
        <v>177590</v>
      </c>
      <c r="AG60" s="15">
        <v>40906</v>
      </c>
      <c r="AH60" s="15">
        <v>182252</v>
      </c>
      <c r="AI60" s="15">
        <v>36244</v>
      </c>
      <c r="AJ60" s="15"/>
      <c r="AK60" s="15"/>
    </row>
    <row r="61" spans="1:37" x14ac:dyDescent="0.25">
      <c r="A61" s="19" t="s">
        <v>6</v>
      </c>
      <c r="B61" s="41" t="s">
        <v>137</v>
      </c>
      <c r="C61" s="66">
        <v>348165</v>
      </c>
      <c r="D61" s="30">
        <v>5</v>
      </c>
      <c r="E61" s="16">
        <v>45170</v>
      </c>
      <c r="F61" s="58">
        <v>5.25</v>
      </c>
      <c r="G61" s="15">
        <v>1523</v>
      </c>
      <c r="U61" s="15"/>
      <c r="W61" s="15"/>
      <c r="Y61" s="15"/>
      <c r="Z61" s="15"/>
      <c r="AA61" s="15"/>
      <c r="AB61" s="15">
        <v>30899</v>
      </c>
      <c r="AC61" s="15">
        <v>9139</v>
      </c>
      <c r="AD61" s="15">
        <f>31710</f>
        <v>31710</v>
      </c>
      <c r="AE61" s="15">
        <v>8328</v>
      </c>
      <c r="AF61" s="15">
        <v>32542</v>
      </c>
      <c r="AG61" s="15">
        <v>7496</v>
      </c>
      <c r="AH61" s="15">
        <v>33397</v>
      </c>
      <c r="AI61" s="15">
        <f>6642-1</f>
        <v>6641</v>
      </c>
      <c r="AJ61" s="15"/>
      <c r="AK61" s="15"/>
    </row>
    <row r="62" spans="1:37" x14ac:dyDescent="0.25">
      <c r="A62" s="19" t="s">
        <v>6</v>
      </c>
      <c r="B62" s="41" t="s">
        <v>141</v>
      </c>
      <c r="C62" s="66">
        <v>1971210.56</v>
      </c>
      <c r="D62" s="30">
        <v>5</v>
      </c>
      <c r="E62" s="16">
        <v>45231</v>
      </c>
      <c r="F62" s="58">
        <v>5.25</v>
      </c>
      <c r="G62" s="15">
        <v>43120</v>
      </c>
      <c r="U62" s="15"/>
      <c r="W62" s="15"/>
      <c r="Y62" s="15"/>
      <c r="Z62" s="15"/>
      <c r="AA62" s="15"/>
      <c r="AB62" s="15"/>
      <c r="AC62" s="15"/>
      <c r="AD62" s="15">
        <v>174941</v>
      </c>
      <c r="AE62" s="15">
        <v>51744</v>
      </c>
      <c r="AF62" s="15">
        <v>179533</v>
      </c>
      <c r="AG62" s="15">
        <v>47152</v>
      </c>
      <c r="AH62" s="15">
        <v>184246</v>
      </c>
      <c r="AI62" s="15">
        <v>42439</v>
      </c>
      <c r="AJ62" s="15"/>
      <c r="AK62" s="15"/>
    </row>
    <row r="63" spans="1:37" x14ac:dyDescent="0.25">
      <c r="A63" s="19" t="s">
        <v>6</v>
      </c>
      <c r="B63" s="41" t="s">
        <v>143</v>
      </c>
      <c r="C63" s="61">
        <v>145563</v>
      </c>
      <c r="D63" s="30">
        <v>5</v>
      </c>
      <c r="E63" s="16">
        <v>45231</v>
      </c>
      <c r="F63" s="58">
        <v>5.25</v>
      </c>
      <c r="G63" s="15">
        <v>3184</v>
      </c>
      <c r="U63" s="15"/>
      <c r="W63" s="15"/>
      <c r="Y63" s="15"/>
      <c r="Z63" s="15"/>
      <c r="AA63" s="15"/>
      <c r="AB63" s="15"/>
      <c r="AC63" s="15"/>
      <c r="AD63" s="15">
        <v>12918</v>
      </c>
      <c r="AE63" s="15">
        <v>3821</v>
      </c>
      <c r="AF63" s="15">
        <v>13258</v>
      </c>
      <c r="AG63" s="15">
        <f>3482-1</f>
        <v>3481</v>
      </c>
      <c r="AH63" s="15">
        <v>13606</v>
      </c>
      <c r="AI63" s="15">
        <f>3134-1</f>
        <v>3133</v>
      </c>
      <c r="AJ63" s="15"/>
      <c r="AK63" s="15"/>
    </row>
    <row r="64" spans="1:37" x14ac:dyDescent="0.25">
      <c r="A64" s="19" t="s">
        <v>6</v>
      </c>
      <c r="B64" s="41" t="s">
        <v>144</v>
      </c>
      <c r="C64" s="61">
        <v>466032</v>
      </c>
      <c r="D64" s="30">
        <v>5</v>
      </c>
      <c r="E64" s="16">
        <v>45231</v>
      </c>
      <c r="F64" s="58">
        <v>5.25</v>
      </c>
      <c r="G64" s="15">
        <v>10194</v>
      </c>
      <c r="U64" s="15"/>
      <c r="W64" s="15"/>
      <c r="Y64" s="15"/>
      <c r="Z64" s="15"/>
      <c r="AA64" s="15"/>
      <c r="AB64" s="15"/>
      <c r="AC64" s="15"/>
      <c r="AD64" s="15">
        <v>41359</v>
      </c>
      <c r="AE64" s="15">
        <f>12233+1</f>
        <v>12234</v>
      </c>
      <c r="AF64" s="15">
        <v>42445</v>
      </c>
      <c r="AG64" s="15">
        <v>11148</v>
      </c>
      <c r="AH64" s="15">
        <f>43559</f>
        <v>43559</v>
      </c>
      <c r="AI64" s="15">
        <f>10033+1</f>
        <v>10034</v>
      </c>
      <c r="AJ64" s="15"/>
      <c r="AK64" s="15"/>
    </row>
    <row r="65" spans="1:37" x14ac:dyDescent="0.25">
      <c r="A65" s="19" t="s">
        <v>6</v>
      </c>
      <c r="B65" s="41" t="s">
        <v>147</v>
      </c>
      <c r="C65" s="61">
        <v>167480.94</v>
      </c>
      <c r="D65" s="30">
        <v>5</v>
      </c>
      <c r="E65" s="16">
        <v>45261</v>
      </c>
      <c r="F65" s="58">
        <v>5.25</v>
      </c>
      <c r="G65" s="15">
        <v>2931</v>
      </c>
      <c r="U65" s="15"/>
      <c r="W65" s="15"/>
      <c r="Y65" s="15"/>
      <c r="Z65" s="15"/>
      <c r="AA65" s="15"/>
      <c r="AB65" s="15"/>
      <c r="AC65" s="15"/>
      <c r="AD65" s="15">
        <v>14864</v>
      </c>
      <c r="AE65" s="15">
        <v>4396</v>
      </c>
      <c r="AF65" s="15">
        <v>15254</v>
      </c>
      <c r="AG65" s="15">
        <v>4006</v>
      </c>
      <c r="AH65" s="15">
        <v>15654</v>
      </c>
      <c r="AI65" s="15">
        <v>3606</v>
      </c>
      <c r="AJ65" s="15"/>
      <c r="AK65" s="15"/>
    </row>
    <row r="66" spans="1:37" x14ac:dyDescent="0.25">
      <c r="A66" s="19" t="s">
        <v>6</v>
      </c>
      <c r="B66" s="41" t="s">
        <v>150</v>
      </c>
      <c r="C66" s="61">
        <v>340635.54</v>
      </c>
      <c r="D66" s="30">
        <v>5</v>
      </c>
      <c r="E66" s="16">
        <v>45292</v>
      </c>
      <c r="F66" s="58">
        <v>5.25</v>
      </c>
      <c r="G66" s="15">
        <v>4471</v>
      </c>
      <c r="U66" s="15"/>
      <c r="W66" s="15"/>
      <c r="Y66" s="15"/>
      <c r="Z66" s="15"/>
      <c r="AA66" s="15"/>
      <c r="AB66" s="15"/>
      <c r="AC66" s="15"/>
      <c r="AD66" s="15">
        <v>30231</v>
      </c>
      <c r="AE66" s="15">
        <f>8942-1</f>
        <v>8941</v>
      </c>
      <c r="AF66" s="15">
        <v>31024</v>
      </c>
      <c r="AG66" s="15">
        <v>8148</v>
      </c>
      <c r="AH66" s="15">
        <v>31839</v>
      </c>
      <c r="AI66" s="15">
        <f>7334-1</f>
        <v>7333</v>
      </c>
      <c r="AJ66" s="15"/>
      <c r="AK66" s="15"/>
    </row>
    <row r="67" spans="1:37" x14ac:dyDescent="0.25">
      <c r="A67" s="19" t="s">
        <v>6</v>
      </c>
      <c r="B67" s="41" t="s">
        <v>153</v>
      </c>
      <c r="C67" s="61">
        <v>655100</v>
      </c>
      <c r="D67" s="30">
        <v>5</v>
      </c>
      <c r="E67" s="16">
        <v>45383</v>
      </c>
      <c r="F67" s="58">
        <v>5.25</v>
      </c>
      <c r="G67" s="15">
        <v>0</v>
      </c>
      <c r="U67" s="15"/>
      <c r="W67" s="15"/>
      <c r="Y67" s="15"/>
      <c r="Z67" s="15"/>
      <c r="AA67" s="15"/>
      <c r="AB67" s="15"/>
      <c r="AC67" s="15"/>
      <c r="AD67" s="15">
        <v>58139</v>
      </c>
      <c r="AE67" s="15">
        <v>17196</v>
      </c>
      <c r="AF67" s="15">
        <v>59665</v>
      </c>
      <c r="AG67" s="15">
        <v>15670</v>
      </c>
      <c r="AH67" s="15">
        <v>61231</v>
      </c>
      <c r="AI67" s="15">
        <v>14104</v>
      </c>
      <c r="AJ67" s="15"/>
      <c r="AK67" s="15"/>
    </row>
    <row r="68" spans="1:37" x14ac:dyDescent="0.25">
      <c r="A68" s="19" t="s">
        <v>6</v>
      </c>
      <c r="B68" s="41" t="s">
        <v>154</v>
      </c>
      <c r="C68" s="61">
        <v>206832.63</v>
      </c>
      <c r="D68" s="30">
        <v>5</v>
      </c>
      <c r="E68" s="16">
        <v>45444</v>
      </c>
      <c r="F68" s="58">
        <v>5.25</v>
      </c>
      <c r="G68" s="15">
        <v>3620</v>
      </c>
      <c r="U68" s="15"/>
      <c r="W68" s="15"/>
      <c r="Y68" s="15"/>
      <c r="Z68" s="15"/>
      <c r="AA68" s="15"/>
      <c r="AB68" s="15"/>
      <c r="AC68" s="15"/>
      <c r="AD68" s="15"/>
      <c r="AE68" s="15"/>
      <c r="AF68" s="15">
        <v>18356</v>
      </c>
      <c r="AG68" s="15">
        <v>5429</v>
      </c>
      <c r="AH68" s="15">
        <v>18838</v>
      </c>
      <c r="AI68" s="15">
        <f>4948-1</f>
        <v>4947</v>
      </c>
      <c r="AJ68" s="15"/>
      <c r="AK68" s="15"/>
    </row>
    <row r="69" spans="1:37" x14ac:dyDescent="0.25">
      <c r="A69" s="19" t="s">
        <v>6</v>
      </c>
      <c r="B69" s="41" t="s">
        <v>155</v>
      </c>
      <c r="C69" s="61">
        <v>199993.58</v>
      </c>
      <c r="D69" s="30">
        <v>5</v>
      </c>
      <c r="E69" s="16">
        <v>45444</v>
      </c>
      <c r="F69" s="58">
        <v>5.25</v>
      </c>
      <c r="G69" s="15">
        <v>3500</v>
      </c>
      <c r="U69" s="15"/>
      <c r="W69" s="15"/>
      <c r="Y69" s="15"/>
      <c r="Z69" s="15"/>
      <c r="AA69" s="15"/>
      <c r="AB69" s="15"/>
      <c r="AC69" s="15"/>
      <c r="AD69" s="15"/>
      <c r="AE69" s="15"/>
      <c r="AF69" s="15">
        <v>17749</v>
      </c>
      <c r="AG69" s="15">
        <v>5250</v>
      </c>
      <c r="AH69" s="15">
        <v>18215</v>
      </c>
      <c r="AI69" s="15">
        <v>4784</v>
      </c>
      <c r="AJ69" s="15"/>
      <c r="AK69" s="15"/>
    </row>
    <row r="70" spans="1:37" x14ac:dyDescent="0.25">
      <c r="U70" s="15"/>
      <c r="W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</row>
    <row r="71" spans="1:37" ht="15.75" thickBot="1" x14ac:dyDescent="0.3">
      <c r="A71" s="17" t="s">
        <v>140</v>
      </c>
      <c r="B71" s="42"/>
      <c r="C71" s="18">
        <f>SUM(C58:C70)</f>
        <v>6661867.46</v>
      </c>
      <c r="D71" s="43"/>
      <c r="E71" s="44"/>
      <c r="F71" s="44"/>
      <c r="G71" s="18">
        <f>SUM(G58:G70)</f>
        <v>81998</v>
      </c>
      <c r="H71" s="18">
        <f t="shared" ref="H71:W71" si="6">SUM(H59:H70)</f>
        <v>0</v>
      </c>
      <c r="I71" s="18">
        <f t="shared" si="6"/>
        <v>0</v>
      </c>
      <c r="J71" s="18">
        <f t="shared" si="6"/>
        <v>0</v>
      </c>
      <c r="K71" s="18">
        <f t="shared" si="6"/>
        <v>0</v>
      </c>
      <c r="L71" s="18">
        <f t="shared" si="6"/>
        <v>0</v>
      </c>
      <c r="M71" s="18">
        <f t="shared" si="6"/>
        <v>0</v>
      </c>
      <c r="N71" s="18">
        <f t="shared" si="6"/>
        <v>0</v>
      </c>
      <c r="O71" s="18">
        <f t="shared" si="6"/>
        <v>0</v>
      </c>
      <c r="P71" s="18">
        <f t="shared" si="6"/>
        <v>0</v>
      </c>
      <c r="Q71" s="18">
        <f t="shared" si="6"/>
        <v>0</v>
      </c>
      <c r="R71" s="18">
        <f t="shared" si="6"/>
        <v>0</v>
      </c>
      <c r="S71" s="18">
        <f t="shared" si="6"/>
        <v>0</v>
      </c>
      <c r="T71" s="18">
        <f t="shared" si="6"/>
        <v>0</v>
      </c>
      <c r="U71" s="18">
        <f t="shared" si="6"/>
        <v>0</v>
      </c>
      <c r="V71" s="18">
        <f t="shared" si="6"/>
        <v>0</v>
      </c>
      <c r="W71" s="18">
        <f t="shared" si="6"/>
        <v>0</v>
      </c>
      <c r="X71" s="18">
        <f t="shared" ref="X71:AE71" si="7">SUM(X58:X70)</f>
        <v>0</v>
      </c>
      <c r="Y71" s="18">
        <f t="shared" si="7"/>
        <v>0</v>
      </c>
      <c r="Z71" s="18">
        <f t="shared" si="7"/>
        <v>0</v>
      </c>
      <c r="AA71" s="18">
        <f t="shared" si="7"/>
        <v>0</v>
      </c>
      <c r="AB71" s="18">
        <f t="shared" si="7"/>
        <v>222670</v>
      </c>
      <c r="AC71" s="18">
        <f t="shared" si="7"/>
        <v>65862</v>
      </c>
      <c r="AD71" s="18">
        <f>SUM(AD58:AD70)</f>
        <v>560968</v>
      </c>
      <c r="AE71" s="18">
        <f t="shared" si="7"/>
        <v>158348</v>
      </c>
      <c r="AF71" s="18">
        <f>SUM(AF58:AF70)</f>
        <v>611797</v>
      </c>
      <c r="AG71" s="18">
        <f t="shared" ref="AG71:AK71" si="8">SUM(AG58:AG70)</f>
        <v>154303</v>
      </c>
      <c r="AH71" s="18">
        <f>SUM(AH58:AH70)</f>
        <v>627858</v>
      </c>
      <c r="AI71" s="18">
        <f t="shared" si="8"/>
        <v>138242</v>
      </c>
      <c r="AJ71" s="18">
        <f>SUM(AJ58:AJ70)</f>
        <v>0</v>
      </c>
      <c r="AK71" s="18">
        <f t="shared" si="8"/>
        <v>0</v>
      </c>
    </row>
    <row r="72" spans="1:37" ht="15.75" thickTop="1" x14ac:dyDescent="0.25">
      <c r="U72" s="15"/>
      <c r="W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</row>
    <row r="73" spans="1:37" x14ac:dyDescent="0.25">
      <c r="A73" s="19" t="s">
        <v>6</v>
      </c>
      <c r="B73" s="41" t="s">
        <v>169</v>
      </c>
      <c r="C73" s="61">
        <v>96111.84</v>
      </c>
      <c r="D73" s="30">
        <v>5</v>
      </c>
      <c r="E73" s="21">
        <v>45689</v>
      </c>
      <c r="F73" s="58">
        <v>5.25</v>
      </c>
      <c r="G73" s="15">
        <v>841</v>
      </c>
      <c r="U73" s="15"/>
      <c r="W73" s="15"/>
      <c r="Y73" s="15"/>
      <c r="Z73" s="15"/>
      <c r="AA73" s="15"/>
      <c r="AB73" s="15"/>
      <c r="AC73" s="15"/>
      <c r="AD73" s="15"/>
      <c r="AE73" s="15"/>
      <c r="AF73" s="15"/>
      <c r="AG73" s="15"/>
      <c r="AH73" s="15">
        <v>8530</v>
      </c>
      <c r="AI73" s="15">
        <v>2523</v>
      </c>
      <c r="AJ73" s="15"/>
      <c r="AK73" s="15"/>
    </row>
    <row r="74" spans="1:37" x14ac:dyDescent="0.25">
      <c r="A74" s="19" t="s">
        <v>6</v>
      </c>
      <c r="B74" s="41" t="s">
        <v>170</v>
      </c>
      <c r="C74" s="61">
        <v>60118</v>
      </c>
      <c r="D74" s="30">
        <v>5</v>
      </c>
      <c r="E74" s="21">
        <v>45717</v>
      </c>
      <c r="F74" s="58">
        <v>5.25</v>
      </c>
      <c r="G74" s="15">
        <v>526</v>
      </c>
      <c r="U74" s="15"/>
      <c r="W74" s="15"/>
      <c r="Y74" s="15"/>
      <c r="Z74" s="15"/>
      <c r="AA74" s="15"/>
      <c r="AB74" s="15"/>
      <c r="AC74" s="15"/>
      <c r="AD74" s="15"/>
      <c r="AE74" s="15"/>
      <c r="AF74" s="15"/>
      <c r="AG74" s="15"/>
      <c r="AH74" s="15">
        <v>5335</v>
      </c>
      <c r="AI74" s="15">
        <v>1578</v>
      </c>
      <c r="AJ74" s="15"/>
      <c r="AK74" s="15"/>
    </row>
    <row r="75" spans="1:37" x14ac:dyDescent="0.25">
      <c r="A75" s="19" t="s">
        <v>6</v>
      </c>
      <c r="B75" s="41" t="s">
        <v>171</v>
      </c>
      <c r="C75" s="61">
        <v>80938.94</v>
      </c>
      <c r="D75" s="30">
        <v>5</v>
      </c>
      <c r="E75" s="21">
        <v>45717</v>
      </c>
      <c r="F75" s="58">
        <v>5.25</v>
      </c>
      <c r="G75" s="15">
        <v>708</v>
      </c>
      <c r="U75" s="15"/>
      <c r="W75" s="15"/>
      <c r="Y75" s="15"/>
      <c r="Z75" s="15"/>
      <c r="AA75" s="15"/>
      <c r="AB75" s="15"/>
      <c r="AC75" s="15"/>
      <c r="AD75" s="15"/>
      <c r="AE75" s="15"/>
      <c r="AF75" s="15"/>
      <c r="AG75" s="15"/>
      <c r="AH75" s="15">
        <v>7183</v>
      </c>
      <c r="AI75" s="15">
        <v>2125</v>
      </c>
      <c r="AJ75" s="15"/>
      <c r="AK75" s="15"/>
    </row>
    <row r="76" spans="1:37" x14ac:dyDescent="0.25">
      <c r="A76" s="19" t="s">
        <v>6</v>
      </c>
      <c r="B76" s="41" t="s">
        <v>172</v>
      </c>
      <c r="C76" s="61">
        <v>55104.6</v>
      </c>
      <c r="D76" s="30">
        <v>5</v>
      </c>
      <c r="E76" s="21">
        <v>45717</v>
      </c>
      <c r="F76" s="58">
        <v>5.25</v>
      </c>
      <c r="G76" s="15">
        <v>482</v>
      </c>
      <c r="U76" s="15"/>
      <c r="W76" s="15"/>
      <c r="Y76" s="15"/>
      <c r="Z76" s="15"/>
      <c r="AA76" s="15"/>
      <c r="AB76" s="15"/>
      <c r="AC76" s="15"/>
      <c r="AD76" s="15"/>
      <c r="AE76" s="15"/>
      <c r="AF76" s="15"/>
      <c r="AG76" s="15"/>
      <c r="AH76" s="15">
        <v>4890</v>
      </c>
      <c r="AI76" s="15">
        <f>1446+1</f>
        <v>1447</v>
      </c>
      <c r="AJ76" s="15"/>
      <c r="AK76" s="15"/>
    </row>
    <row r="77" spans="1:37" x14ac:dyDescent="0.25">
      <c r="A77" s="19" t="s">
        <v>6</v>
      </c>
      <c r="B77" s="41" t="s">
        <v>176</v>
      </c>
      <c r="C77" s="61">
        <v>302531.31</v>
      </c>
      <c r="D77" s="30">
        <v>5</v>
      </c>
      <c r="E77" s="21">
        <v>45778</v>
      </c>
      <c r="F77" s="58">
        <v>5.25</v>
      </c>
      <c r="G77" s="15">
        <v>6618</v>
      </c>
      <c r="U77" s="15"/>
      <c r="W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</row>
    <row r="78" spans="1:37" x14ac:dyDescent="0.25">
      <c r="A78" s="92" t="s">
        <v>6</v>
      </c>
      <c r="B78" s="93" t="s">
        <v>177</v>
      </c>
      <c r="C78" s="94">
        <v>93228.800000000003</v>
      </c>
      <c r="D78" s="30">
        <v>5</v>
      </c>
      <c r="E78" s="16">
        <v>45839</v>
      </c>
      <c r="F78" s="58">
        <v>5.25</v>
      </c>
      <c r="G78" s="95"/>
      <c r="U78" s="15"/>
      <c r="W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</row>
    <row r="79" spans="1:37" x14ac:dyDescent="0.25">
      <c r="U79" s="15"/>
      <c r="W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</row>
    <row r="80" spans="1:37" ht="15.75" thickBot="1" x14ac:dyDescent="0.3">
      <c r="A80" s="17" t="s">
        <v>162</v>
      </c>
      <c r="B80" s="42"/>
      <c r="C80" s="18">
        <f>SUM(C73:C79)</f>
        <v>688033.49</v>
      </c>
      <c r="D80" s="43"/>
      <c r="E80" s="44"/>
      <c r="F80" s="44"/>
      <c r="G80" s="18">
        <f>SUM(G73:G79)</f>
        <v>9175</v>
      </c>
      <c r="H80" s="18">
        <f t="shared" ref="H80:AK80" si="9">SUM(H73:H79)</f>
        <v>0</v>
      </c>
      <c r="I80" s="18">
        <f t="shared" si="9"/>
        <v>0</v>
      </c>
      <c r="J80" s="18">
        <f t="shared" si="9"/>
        <v>0</v>
      </c>
      <c r="K80" s="18">
        <f t="shared" si="9"/>
        <v>0</v>
      </c>
      <c r="L80" s="18">
        <f t="shared" si="9"/>
        <v>0</v>
      </c>
      <c r="M80" s="18">
        <f t="shared" si="9"/>
        <v>0</v>
      </c>
      <c r="N80" s="18">
        <f t="shared" si="9"/>
        <v>0</v>
      </c>
      <c r="O80" s="18">
        <f t="shared" si="9"/>
        <v>0</v>
      </c>
      <c r="P80" s="18">
        <f t="shared" si="9"/>
        <v>0</v>
      </c>
      <c r="Q80" s="18">
        <f t="shared" si="9"/>
        <v>0</v>
      </c>
      <c r="R80" s="18">
        <f t="shared" si="9"/>
        <v>0</v>
      </c>
      <c r="S80" s="18">
        <f t="shared" si="9"/>
        <v>0</v>
      </c>
      <c r="T80" s="18">
        <f t="shared" si="9"/>
        <v>0</v>
      </c>
      <c r="U80" s="18">
        <f t="shared" si="9"/>
        <v>0</v>
      </c>
      <c r="V80" s="18">
        <f t="shared" si="9"/>
        <v>0</v>
      </c>
      <c r="W80" s="18">
        <f t="shared" si="9"/>
        <v>0</v>
      </c>
      <c r="X80" s="18">
        <f t="shared" si="9"/>
        <v>0</v>
      </c>
      <c r="Y80" s="18">
        <f t="shared" si="9"/>
        <v>0</v>
      </c>
      <c r="Z80" s="18">
        <f t="shared" si="9"/>
        <v>0</v>
      </c>
      <c r="AA80" s="18">
        <f t="shared" si="9"/>
        <v>0</v>
      </c>
      <c r="AB80" s="18">
        <f t="shared" si="9"/>
        <v>0</v>
      </c>
      <c r="AC80" s="18">
        <f t="shared" si="9"/>
        <v>0</v>
      </c>
      <c r="AD80" s="18">
        <f t="shared" si="9"/>
        <v>0</v>
      </c>
      <c r="AE80" s="18">
        <f t="shared" si="9"/>
        <v>0</v>
      </c>
      <c r="AF80" s="18">
        <f t="shared" si="9"/>
        <v>0</v>
      </c>
      <c r="AG80" s="18">
        <f t="shared" si="9"/>
        <v>0</v>
      </c>
      <c r="AH80" s="18">
        <f>SUM(AH73:AH79)</f>
        <v>25938</v>
      </c>
      <c r="AI80" s="18">
        <f t="shared" si="9"/>
        <v>7673</v>
      </c>
      <c r="AJ80" s="18">
        <f t="shared" si="9"/>
        <v>0</v>
      </c>
      <c r="AK80" s="18">
        <f t="shared" si="9"/>
        <v>0</v>
      </c>
    </row>
    <row r="81" spans="21:37" ht="15.75" thickTop="1" x14ac:dyDescent="0.25">
      <c r="U81" s="15"/>
      <c r="W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</row>
    <row r="82" spans="21:37" x14ac:dyDescent="0.25">
      <c r="U82" s="15"/>
      <c r="W82" s="15"/>
      <c r="Y82" s="15"/>
      <c r="Z82" s="15"/>
      <c r="AA82" s="15"/>
      <c r="AB82" s="15"/>
      <c r="AC82" s="15"/>
      <c r="AD82" s="15"/>
      <c r="AE82" s="15"/>
      <c r="AF82" s="46">
        <f>AF26+AF33+AF41+AF51+AF56+AF71</f>
        <v>1167702</v>
      </c>
      <c r="AG82" s="46">
        <f>AG26+AG33+AG41+AG51+AG56+AG71</f>
        <v>198180</v>
      </c>
      <c r="AH82" s="46">
        <f>AH26+AH33+AH41+AH51+AH56+AH71+AH80</f>
        <v>1184738</v>
      </c>
      <c r="AI82" s="46">
        <f>AI26+AI33+AI41+AI51+AI56+AI71+AI80</f>
        <v>182978</v>
      </c>
      <c r="AJ82" s="46">
        <f>AJ26+AJ33+AJ41+AJ51+AJ56+AJ71</f>
        <v>356256</v>
      </c>
      <c r="AK82" s="46">
        <f>AK26+AK33+AK41+AK51+AK56+AK71</f>
        <v>1187.52</v>
      </c>
    </row>
    <row r="83" spans="21:37" x14ac:dyDescent="0.25">
      <c r="Z83" s="15"/>
    </row>
    <row r="84" spans="21:37" ht="15.75" thickBot="1" x14ac:dyDescent="0.3">
      <c r="W84" s="15"/>
      <c r="Y84" s="15"/>
      <c r="Z84" s="15"/>
      <c r="AA84" s="15"/>
      <c r="AB84" s="15"/>
      <c r="AC84" s="15"/>
      <c r="AD84" s="15"/>
      <c r="AE84" s="15"/>
      <c r="AF84" s="15"/>
      <c r="AG84" s="15"/>
      <c r="AH84" s="72">
        <f>AH82+AF82+AJ82</f>
        <v>2708696</v>
      </c>
      <c r="AI84" s="72">
        <f>AI82+AG82+AK82+G73+G74+G75+G76+G77</f>
        <v>391520.52</v>
      </c>
      <c r="AJ84" s="15"/>
      <c r="AK84" s="15"/>
    </row>
    <row r="85" spans="21:37" ht="15.75" thickTop="1" x14ac:dyDescent="0.25"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73" t="s">
        <v>35</v>
      </c>
      <c r="AI85" s="73" t="s">
        <v>36</v>
      </c>
      <c r="AJ85" s="29"/>
      <c r="AK85" s="29"/>
    </row>
    <row r="86" spans="21:37" x14ac:dyDescent="0.25"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73" t="s">
        <v>168</v>
      </c>
      <c r="AI86" s="73" t="s">
        <v>168</v>
      </c>
      <c r="AJ86" s="29"/>
      <c r="AK86" s="29"/>
    </row>
    <row r="87" spans="21:37" x14ac:dyDescent="0.25">
      <c r="AH87" t="s">
        <v>188</v>
      </c>
    </row>
    <row r="88" spans="21:37" x14ac:dyDescent="0.25">
      <c r="AE88" s="15"/>
      <c r="AF88" s="15"/>
    </row>
    <row r="89" spans="21:37" x14ac:dyDescent="0.25">
      <c r="AH89" s="15"/>
      <c r="AI89" s="15"/>
    </row>
  </sheetData>
  <phoneticPr fontId="8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F11F3-E81D-4A9B-9629-89B30190EFA3}">
  <dimension ref="A1:S21"/>
  <sheetViews>
    <sheetView workbookViewId="0">
      <selection activeCell="A25" sqref="A25"/>
    </sheetView>
  </sheetViews>
  <sheetFormatPr defaultRowHeight="15" x14ac:dyDescent="0.25"/>
  <cols>
    <col min="1" max="1" width="6.7109375" style="19" customWidth="1"/>
    <col min="2" max="2" width="12.28515625" style="13" customWidth="1"/>
    <col min="3" max="3" width="13.85546875" style="15" customWidth="1"/>
    <col min="4" max="4" width="6.7109375" style="30" customWidth="1"/>
    <col min="5" max="5" width="9.140625" style="16"/>
    <col min="6" max="6" width="9.140625" style="56"/>
    <col min="7" max="9" width="10.28515625" style="15" customWidth="1"/>
    <col min="10" max="14" width="12.7109375" style="15" customWidth="1"/>
    <col min="15" max="19" width="10.7109375" style="15" customWidth="1"/>
    <col min="181" max="181" width="3.7109375" customWidth="1"/>
    <col min="182" max="182" width="6.7109375" customWidth="1"/>
    <col min="183" max="183" width="7" customWidth="1"/>
    <col min="184" max="184" width="13.85546875" customWidth="1"/>
    <col min="185" max="185" width="10" customWidth="1"/>
    <col min="186" max="186" width="14.28515625" customWidth="1"/>
    <col min="187" max="187" width="6.7109375" customWidth="1"/>
    <col min="189" max="189" width="7.7109375" customWidth="1"/>
    <col min="190" max="190" width="10.5703125" customWidth="1"/>
    <col min="191" max="191" width="10.28515625" customWidth="1"/>
    <col min="192" max="200" width="0" hidden="1" customWidth="1"/>
    <col min="201" max="201" width="13.28515625" customWidth="1"/>
    <col min="202" max="202" width="11.28515625" customWidth="1"/>
    <col min="203" max="203" width="11.7109375" customWidth="1"/>
    <col min="204" max="204" width="13.42578125" customWidth="1"/>
    <col min="205" max="207" width="11.7109375" customWidth="1"/>
    <col min="437" max="437" width="3.7109375" customWidth="1"/>
    <col min="438" max="438" width="6.7109375" customWidth="1"/>
    <col min="439" max="439" width="7" customWidth="1"/>
    <col min="440" max="440" width="13.85546875" customWidth="1"/>
    <col min="441" max="441" width="10" customWidth="1"/>
    <col min="442" max="442" width="14.28515625" customWidth="1"/>
    <col min="443" max="443" width="6.7109375" customWidth="1"/>
    <col min="445" max="445" width="7.7109375" customWidth="1"/>
    <col min="446" max="446" width="10.5703125" customWidth="1"/>
    <col min="447" max="447" width="10.28515625" customWidth="1"/>
    <col min="448" max="456" width="0" hidden="1" customWidth="1"/>
    <col min="457" max="457" width="13.28515625" customWidth="1"/>
    <col min="458" max="458" width="11.28515625" customWidth="1"/>
    <col min="459" max="459" width="11.7109375" customWidth="1"/>
    <col min="460" max="460" width="13.42578125" customWidth="1"/>
    <col min="461" max="463" width="11.7109375" customWidth="1"/>
    <col min="693" max="693" width="3.7109375" customWidth="1"/>
    <col min="694" max="694" width="6.7109375" customWidth="1"/>
    <col min="695" max="695" width="7" customWidth="1"/>
    <col min="696" max="696" width="13.85546875" customWidth="1"/>
    <col min="697" max="697" width="10" customWidth="1"/>
    <col min="698" max="698" width="14.28515625" customWidth="1"/>
    <col min="699" max="699" width="6.7109375" customWidth="1"/>
    <col min="701" max="701" width="7.7109375" customWidth="1"/>
    <col min="702" max="702" width="10.5703125" customWidth="1"/>
    <col min="703" max="703" width="10.28515625" customWidth="1"/>
    <col min="704" max="712" width="0" hidden="1" customWidth="1"/>
    <col min="713" max="713" width="13.28515625" customWidth="1"/>
    <col min="714" max="714" width="11.28515625" customWidth="1"/>
    <col min="715" max="715" width="11.7109375" customWidth="1"/>
    <col min="716" max="716" width="13.42578125" customWidth="1"/>
    <col min="717" max="719" width="11.7109375" customWidth="1"/>
    <col min="949" max="949" width="3.7109375" customWidth="1"/>
    <col min="950" max="950" width="6.7109375" customWidth="1"/>
    <col min="951" max="951" width="7" customWidth="1"/>
    <col min="952" max="952" width="13.85546875" customWidth="1"/>
    <col min="953" max="953" width="10" customWidth="1"/>
    <col min="954" max="954" width="14.28515625" customWidth="1"/>
    <col min="955" max="955" width="6.7109375" customWidth="1"/>
    <col min="957" max="957" width="7.7109375" customWidth="1"/>
    <col min="958" max="958" width="10.5703125" customWidth="1"/>
    <col min="959" max="959" width="10.28515625" customWidth="1"/>
    <col min="960" max="968" width="0" hidden="1" customWidth="1"/>
    <col min="969" max="969" width="13.28515625" customWidth="1"/>
    <col min="970" max="970" width="11.28515625" customWidth="1"/>
    <col min="971" max="971" width="11.7109375" customWidth="1"/>
    <col min="972" max="972" width="13.42578125" customWidth="1"/>
    <col min="973" max="975" width="11.7109375" customWidth="1"/>
    <col min="1205" max="1205" width="3.7109375" customWidth="1"/>
    <col min="1206" max="1206" width="6.7109375" customWidth="1"/>
    <col min="1207" max="1207" width="7" customWidth="1"/>
    <col min="1208" max="1208" width="13.85546875" customWidth="1"/>
    <col min="1209" max="1209" width="10" customWidth="1"/>
    <col min="1210" max="1210" width="14.28515625" customWidth="1"/>
    <col min="1211" max="1211" width="6.7109375" customWidth="1"/>
    <col min="1213" max="1213" width="7.7109375" customWidth="1"/>
    <col min="1214" max="1214" width="10.5703125" customWidth="1"/>
    <col min="1215" max="1215" width="10.28515625" customWidth="1"/>
    <col min="1216" max="1224" width="0" hidden="1" customWidth="1"/>
    <col min="1225" max="1225" width="13.28515625" customWidth="1"/>
    <col min="1226" max="1226" width="11.28515625" customWidth="1"/>
    <col min="1227" max="1227" width="11.7109375" customWidth="1"/>
    <col min="1228" max="1228" width="13.42578125" customWidth="1"/>
    <col min="1229" max="1231" width="11.7109375" customWidth="1"/>
    <col min="1461" max="1461" width="3.7109375" customWidth="1"/>
    <col min="1462" max="1462" width="6.7109375" customWidth="1"/>
    <col min="1463" max="1463" width="7" customWidth="1"/>
    <col min="1464" max="1464" width="13.85546875" customWidth="1"/>
    <col min="1465" max="1465" width="10" customWidth="1"/>
    <col min="1466" max="1466" width="14.28515625" customWidth="1"/>
    <col min="1467" max="1467" width="6.7109375" customWidth="1"/>
    <col min="1469" max="1469" width="7.7109375" customWidth="1"/>
    <col min="1470" max="1470" width="10.5703125" customWidth="1"/>
    <col min="1471" max="1471" width="10.28515625" customWidth="1"/>
    <col min="1472" max="1480" width="0" hidden="1" customWidth="1"/>
    <col min="1481" max="1481" width="13.28515625" customWidth="1"/>
    <col min="1482" max="1482" width="11.28515625" customWidth="1"/>
    <col min="1483" max="1483" width="11.7109375" customWidth="1"/>
    <col min="1484" max="1484" width="13.42578125" customWidth="1"/>
    <col min="1485" max="1487" width="11.7109375" customWidth="1"/>
    <col min="1717" max="1717" width="3.7109375" customWidth="1"/>
    <col min="1718" max="1718" width="6.7109375" customWidth="1"/>
    <col min="1719" max="1719" width="7" customWidth="1"/>
    <col min="1720" max="1720" width="13.85546875" customWidth="1"/>
    <col min="1721" max="1721" width="10" customWidth="1"/>
    <col min="1722" max="1722" width="14.28515625" customWidth="1"/>
    <col min="1723" max="1723" width="6.7109375" customWidth="1"/>
    <col min="1725" max="1725" width="7.7109375" customWidth="1"/>
    <col min="1726" max="1726" width="10.5703125" customWidth="1"/>
    <col min="1727" max="1727" width="10.28515625" customWidth="1"/>
    <col min="1728" max="1736" width="0" hidden="1" customWidth="1"/>
    <col min="1737" max="1737" width="13.28515625" customWidth="1"/>
    <col min="1738" max="1738" width="11.28515625" customWidth="1"/>
    <col min="1739" max="1739" width="11.7109375" customWidth="1"/>
    <col min="1740" max="1740" width="13.42578125" customWidth="1"/>
    <col min="1741" max="1743" width="11.7109375" customWidth="1"/>
    <col min="1973" max="1973" width="3.7109375" customWidth="1"/>
    <col min="1974" max="1974" width="6.7109375" customWidth="1"/>
    <col min="1975" max="1975" width="7" customWidth="1"/>
    <col min="1976" max="1976" width="13.85546875" customWidth="1"/>
    <col min="1977" max="1977" width="10" customWidth="1"/>
    <col min="1978" max="1978" width="14.28515625" customWidth="1"/>
    <col min="1979" max="1979" width="6.7109375" customWidth="1"/>
    <col min="1981" max="1981" width="7.7109375" customWidth="1"/>
    <col min="1982" max="1982" width="10.5703125" customWidth="1"/>
    <col min="1983" max="1983" width="10.28515625" customWidth="1"/>
    <col min="1984" max="1992" width="0" hidden="1" customWidth="1"/>
    <col min="1993" max="1993" width="13.28515625" customWidth="1"/>
    <col min="1994" max="1994" width="11.28515625" customWidth="1"/>
    <col min="1995" max="1995" width="11.7109375" customWidth="1"/>
    <col min="1996" max="1996" width="13.42578125" customWidth="1"/>
    <col min="1997" max="1999" width="11.7109375" customWidth="1"/>
    <col min="2229" max="2229" width="3.7109375" customWidth="1"/>
    <col min="2230" max="2230" width="6.7109375" customWidth="1"/>
    <col min="2231" max="2231" width="7" customWidth="1"/>
    <col min="2232" max="2232" width="13.85546875" customWidth="1"/>
    <col min="2233" max="2233" width="10" customWidth="1"/>
    <col min="2234" max="2234" width="14.28515625" customWidth="1"/>
    <col min="2235" max="2235" width="6.7109375" customWidth="1"/>
    <col min="2237" max="2237" width="7.7109375" customWidth="1"/>
    <col min="2238" max="2238" width="10.5703125" customWidth="1"/>
    <col min="2239" max="2239" width="10.28515625" customWidth="1"/>
    <col min="2240" max="2248" width="0" hidden="1" customWidth="1"/>
    <col min="2249" max="2249" width="13.28515625" customWidth="1"/>
    <col min="2250" max="2250" width="11.28515625" customWidth="1"/>
    <col min="2251" max="2251" width="11.7109375" customWidth="1"/>
    <col min="2252" max="2252" width="13.42578125" customWidth="1"/>
    <col min="2253" max="2255" width="11.7109375" customWidth="1"/>
    <col min="2485" max="2485" width="3.7109375" customWidth="1"/>
    <col min="2486" max="2486" width="6.7109375" customWidth="1"/>
    <col min="2487" max="2487" width="7" customWidth="1"/>
    <col min="2488" max="2488" width="13.85546875" customWidth="1"/>
    <col min="2489" max="2489" width="10" customWidth="1"/>
    <col min="2490" max="2490" width="14.28515625" customWidth="1"/>
    <col min="2491" max="2491" width="6.7109375" customWidth="1"/>
    <col min="2493" max="2493" width="7.7109375" customWidth="1"/>
    <col min="2494" max="2494" width="10.5703125" customWidth="1"/>
    <col min="2495" max="2495" width="10.28515625" customWidth="1"/>
    <col min="2496" max="2504" width="0" hidden="1" customWidth="1"/>
    <col min="2505" max="2505" width="13.28515625" customWidth="1"/>
    <col min="2506" max="2506" width="11.28515625" customWidth="1"/>
    <col min="2507" max="2507" width="11.7109375" customWidth="1"/>
    <col min="2508" max="2508" width="13.42578125" customWidth="1"/>
    <col min="2509" max="2511" width="11.7109375" customWidth="1"/>
    <col min="2741" max="2741" width="3.7109375" customWidth="1"/>
    <col min="2742" max="2742" width="6.7109375" customWidth="1"/>
    <col min="2743" max="2743" width="7" customWidth="1"/>
    <col min="2744" max="2744" width="13.85546875" customWidth="1"/>
    <col min="2745" max="2745" width="10" customWidth="1"/>
    <col min="2746" max="2746" width="14.28515625" customWidth="1"/>
    <col min="2747" max="2747" width="6.7109375" customWidth="1"/>
    <col min="2749" max="2749" width="7.7109375" customWidth="1"/>
    <col min="2750" max="2750" width="10.5703125" customWidth="1"/>
    <col min="2751" max="2751" width="10.28515625" customWidth="1"/>
    <col min="2752" max="2760" width="0" hidden="1" customWidth="1"/>
    <col min="2761" max="2761" width="13.28515625" customWidth="1"/>
    <col min="2762" max="2762" width="11.28515625" customWidth="1"/>
    <col min="2763" max="2763" width="11.7109375" customWidth="1"/>
    <col min="2764" max="2764" width="13.42578125" customWidth="1"/>
    <col min="2765" max="2767" width="11.7109375" customWidth="1"/>
    <col min="2997" max="2997" width="3.7109375" customWidth="1"/>
    <col min="2998" max="2998" width="6.7109375" customWidth="1"/>
    <col min="2999" max="2999" width="7" customWidth="1"/>
    <col min="3000" max="3000" width="13.85546875" customWidth="1"/>
    <col min="3001" max="3001" width="10" customWidth="1"/>
    <col min="3002" max="3002" width="14.28515625" customWidth="1"/>
    <col min="3003" max="3003" width="6.7109375" customWidth="1"/>
    <col min="3005" max="3005" width="7.7109375" customWidth="1"/>
    <col min="3006" max="3006" width="10.5703125" customWidth="1"/>
    <col min="3007" max="3007" width="10.28515625" customWidth="1"/>
    <col min="3008" max="3016" width="0" hidden="1" customWidth="1"/>
    <col min="3017" max="3017" width="13.28515625" customWidth="1"/>
    <col min="3018" max="3018" width="11.28515625" customWidth="1"/>
    <col min="3019" max="3019" width="11.7109375" customWidth="1"/>
    <col min="3020" max="3020" width="13.42578125" customWidth="1"/>
    <col min="3021" max="3023" width="11.7109375" customWidth="1"/>
    <col min="3253" max="3253" width="3.7109375" customWidth="1"/>
    <col min="3254" max="3254" width="6.7109375" customWidth="1"/>
    <col min="3255" max="3255" width="7" customWidth="1"/>
    <col min="3256" max="3256" width="13.85546875" customWidth="1"/>
    <col min="3257" max="3257" width="10" customWidth="1"/>
    <col min="3258" max="3258" width="14.28515625" customWidth="1"/>
    <col min="3259" max="3259" width="6.7109375" customWidth="1"/>
    <col min="3261" max="3261" width="7.7109375" customWidth="1"/>
    <col min="3262" max="3262" width="10.5703125" customWidth="1"/>
    <col min="3263" max="3263" width="10.28515625" customWidth="1"/>
    <col min="3264" max="3272" width="0" hidden="1" customWidth="1"/>
    <col min="3273" max="3273" width="13.28515625" customWidth="1"/>
    <col min="3274" max="3274" width="11.28515625" customWidth="1"/>
    <col min="3275" max="3275" width="11.7109375" customWidth="1"/>
    <col min="3276" max="3276" width="13.42578125" customWidth="1"/>
    <col min="3277" max="3279" width="11.7109375" customWidth="1"/>
    <col min="3509" max="3509" width="3.7109375" customWidth="1"/>
    <col min="3510" max="3510" width="6.7109375" customWidth="1"/>
    <col min="3511" max="3511" width="7" customWidth="1"/>
    <col min="3512" max="3512" width="13.85546875" customWidth="1"/>
    <col min="3513" max="3513" width="10" customWidth="1"/>
    <col min="3514" max="3514" width="14.28515625" customWidth="1"/>
    <col min="3515" max="3515" width="6.7109375" customWidth="1"/>
    <col min="3517" max="3517" width="7.7109375" customWidth="1"/>
    <col min="3518" max="3518" width="10.5703125" customWidth="1"/>
    <col min="3519" max="3519" width="10.28515625" customWidth="1"/>
    <col min="3520" max="3528" width="0" hidden="1" customWidth="1"/>
    <col min="3529" max="3529" width="13.28515625" customWidth="1"/>
    <col min="3530" max="3530" width="11.28515625" customWidth="1"/>
    <col min="3531" max="3531" width="11.7109375" customWidth="1"/>
    <col min="3532" max="3532" width="13.42578125" customWidth="1"/>
    <col min="3533" max="3535" width="11.7109375" customWidth="1"/>
    <col min="3765" max="3765" width="3.7109375" customWidth="1"/>
    <col min="3766" max="3766" width="6.7109375" customWidth="1"/>
    <col min="3767" max="3767" width="7" customWidth="1"/>
    <col min="3768" max="3768" width="13.85546875" customWidth="1"/>
    <col min="3769" max="3769" width="10" customWidth="1"/>
    <col min="3770" max="3770" width="14.28515625" customWidth="1"/>
    <col min="3771" max="3771" width="6.7109375" customWidth="1"/>
    <col min="3773" max="3773" width="7.7109375" customWidth="1"/>
    <col min="3774" max="3774" width="10.5703125" customWidth="1"/>
    <col min="3775" max="3775" width="10.28515625" customWidth="1"/>
    <col min="3776" max="3784" width="0" hidden="1" customWidth="1"/>
    <col min="3785" max="3785" width="13.28515625" customWidth="1"/>
    <col min="3786" max="3786" width="11.28515625" customWidth="1"/>
    <col min="3787" max="3787" width="11.7109375" customWidth="1"/>
    <col min="3788" max="3788" width="13.42578125" customWidth="1"/>
    <col min="3789" max="3791" width="11.7109375" customWidth="1"/>
    <col min="4021" max="4021" width="3.7109375" customWidth="1"/>
    <col min="4022" max="4022" width="6.7109375" customWidth="1"/>
    <col min="4023" max="4023" width="7" customWidth="1"/>
    <col min="4024" max="4024" width="13.85546875" customWidth="1"/>
    <col min="4025" max="4025" width="10" customWidth="1"/>
    <col min="4026" max="4026" width="14.28515625" customWidth="1"/>
    <col min="4027" max="4027" width="6.7109375" customWidth="1"/>
    <col min="4029" max="4029" width="7.7109375" customWidth="1"/>
    <col min="4030" max="4030" width="10.5703125" customWidth="1"/>
    <col min="4031" max="4031" width="10.28515625" customWidth="1"/>
    <col min="4032" max="4040" width="0" hidden="1" customWidth="1"/>
    <col min="4041" max="4041" width="13.28515625" customWidth="1"/>
    <col min="4042" max="4042" width="11.28515625" customWidth="1"/>
    <col min="4043" max="4043" width="11.7109375" customWidth="1"/>
    <col min="4044" max="4044" width="13.42578125" customWidth="1"/>
    <col min="4045" max="4047" width="11.7109375" customWidth="1"/>
    <col min="4277" max="4277" width="3.7109375" customWidth="1"/>
    <col min="4278" max="4278" width="6.7109375" customWidth="1"/>
    <col min="4279" max="4279" width="7" customWidth="1"/>
    <col min="4280" max="4280" width="13.85546875" customWidth="1"/>
    <col min="4281" max="4281" width="10" customWidth="1"/>
    <col min="4282" max="4282" width="14.28515625" customWidth="1"/>
    <col min="4283" max="4283" width="6.7109375" customWidth="1"/>
    <col min="4285" max="4285" width="7.7109375" customWidth="1"/>
    <col min="4286" max="4286" width="10.5703125" customWidth="1"/>
    <col min="4287" max="4287" width="10.28515625" customWidth="1"/>
    <col min="4288" max="4296" width="0" hidden="1" customWidth="1"/>
    <col min="4297" max="4297" width="13.28515625" customWidth="1"/>
    <col min="4298" max="4298" width="11.28515625" customWidth="1"/>
    <col min="4299" max="4299" width="11.7109375" customWidth="1"/>
    <col min="4300" max="4300" width="13.42578125" customWidth="1"/>
    <col min="4301" max="4303" width="11.7109375" customWidth="1"/>
    <col min="4533" max="4533" width="3.7109375" customWidth="1"/>
    <col min="4534" max="4534" width="6.7109375" customWidth="1"/>
    <col min="4535" max="4535" width="7" customWidth="1"/>
    <col min="4536" max="4536" width="13.85546875" customWidth="1"/>
    <col min="4537" max="4537" width="10" customWidth="1"/>
    <col min="4538" max="4538" width="14.28515625" customWidth="1"/>
    <col min="4539" max="4539" width="6.7109375" customWidth="1"/>
    <col min="4541" max="4541" width="7.7109375" customWidth="1"/>
    <col min="4542" max="4542" width="10.5703125" customWidth="1"/>
    <col min="4543" max="4543" width="10.28515625" customWidth="1"/>
    <col min="4544" max="4552" width="0" hidden="1" customWidth="1"/>
    <col min="4553" max="4553" width="13.28515625" customWidth="1"/>
    <col min="4554" max="4554" width="11.28515625" customWidth="1"/>
    <col min="4555" max="4555" width="11.7109375" customWidth="1"/>
    <col min="4556" max="4556" width="13.42578125" customWidth="1"/>
    <col min="4557" max="4559" width="11.7109375" customWidth="1"/>
    <col min="4789" max="4789" width="3.7109375" customWidth="1"/>
    <col min="4790" max="4790" width="6.7109375" customWidth="1"/>
    <col min="4791" max="4791" width="7" customWidth="1"/>
    <col min="4792" max="4792" width="13.85546875" customWidth="1"/>
    <col min="4793" max="4793" width="10" customWidth="1"/>
    <col min="4794" max="4794" width="14.28515625" customWidth="1"/>
    <col min="4795" max="4795" width="6.7109375" customWidth="1"/>
    <col min="4797" max="4797" width="7.7109375" customWidth="1"/>
    <col min="4798" max="4798" width="10.5703125" customWidth="1"/>
    <col min="4799" max="4799" width="10.28515625" customWidth="1"/>
    <col min="4800" max="4808" width="0" hidden="1" customWidth="1"/>
    <col min="4809" max="4809" width="13.28515625" customWidth="1"/>
    <col min="4810" max="4810" width="11.28515625" customWidth="1"/>
    <col min="4811" max="4811" width="11.7109375" customWidth="1"/>
    <col min="4812" max="4812" width="13.42578125" customWidth="1"/>
    <col min="4813" max="4815" width="11.7109375" customWidth="1"/>
    <col min="5045" max="5045" width="3.7109375" customWidth="1"/>
    <col min="5046" max="5046" width="6.7109375" customWidth="1"/>
    <col min="5047" max="5047" width="7" customWidth="1"/>
    <col min="5048" max="5048" width="13.85546875" customWidth="1"/>
    <col min="5049" max="5049" width="10" customWidth="1"/>
    <col min="5050" max="5050" width="14.28515625" customWidth="1"/>
    <col min="5051" max="5051" width="6.7109375" customWidth="1"/>
    <col min="5053" max="5053" width="7.7109375" customWidth="1"/>
    <col min="5054" max="5054" width="10.5703125" customWidth="1"/>
    <col min="5055" max="5055" width="10.28515625" customWidth="1"/>
    <col min="5056" max="5064" width="0" hidden="1" customWidth="1"/>
    <col min="5065" max="5065" width="13.28515625" customWidth="1"/>
    <col min="5066" max="5066" width="11.28515625" customWidth="1"/>
    <col min="5067" max="5067" width="11.7109375" customWidth="1"/>
    <col min="5068" max="5068" width="13.42578125" customWidth="1"/>
    <col min="5069" max="5071" width="11.7109375" customWidth="1"/>
    <col min="5301" max="5301" width="3.7109375" customWidth="1"/>
    <col min="5302" max="5302" width="6.7109375" customWidth="1"/>
    <col min="5303" max="5303" width="7" customWidth="1"/>
    <col min="5304" max="5304" width="13.85546875" customWidth="1"/>
    <col min="5305" max="5305" width="10" customWidth="1"/>
    <col min="5306" max="5306" width="14.28515625" customWidth="1"/>
    <col min="5307" max="5307" width="6.7109375" customWidth="1"/>
    <col min="5309" max="5309" width="7.7109375" customWidth="1"/>
    <col min="5310" max="5310" width="10.5703125" customWidth="1"/>
    <col min="5311" max="5311" width="10.28515625" customWidth="1"/>
    <col min="5312" max="5320" width="0" hidden="1" customWidth="1"/>
    <col min="5321" max="5321" width="13.28515625" customWidth="1"/>
    <col min="5322" max="5322" width="11.28515625" customWidth="1"/>
    <col min="5323" max="5323" width="11.7109375" customWidth="1"/>
    <col min="5324" max="5324" width="13.42578125" customWidth="1"/>
    <col min="5325" max="5327" width="11.7109375" customWidth="1"/>
    <col min="5557" max="5557" width="3.7109375" customWidth="1"/>
    <col min="5558" max="5558" width="6.7109375" customWidth="1"/>
    <col min="5559" max="5559" width="7" customWidth="1"/>
    <col min="5560" max="5560" width="13.85546875" customWidth="1"/>
    <col min="5561" max="5561" width="10" customWidth="1"/>
    <col min="5562" max="5562" width="14.28515625" customWidth="1"/>
    <col min="5563" max="5563" width="6.7109375" customWidth="1"/>
    <col min="5565" max="5565" width="7.7109375" customWidth="1"/>
    <col min="5566" max="5566" width="10.5703125" customWidth="1"/>
    <col min="5567" max="5567" width="10.28515625" customWidth="1"/>
    <col min="5568" max="5576" width="0" hidden="1" customWidth="1"/>
    <col min="5577" max="5577" width="13.28515625" customWidth="1"/>
    <col min="5578" max="5578" width="11.28515625" customWidth="1"/>
    <col min="5579" max="5579" width="11.7109375" customWidth="1"/>
    <col min="5580" max="5580" width="13.42578125" customWidth="1"/>
    <col min="5581" max="5583" width="11.7109375" customWidth="1"/>
    <col min="5813" max="5813" width="3.7109375" customWidth="1"/>
    <col min="5814" max="5814" width="6.7109375" customWidth="1"/>
    <col min="5815" max="5815" width="7" customWidth="1"/>
    <col min="5816" max="5816" width="13.85546875" customWidth="1"/>
    <col min="5817" max="5817" width="10" customWidth="1"/>
    <col min="5818" max="5818" width="14.28515625" customWidth="1"/>
    <col min="5819" max="5819" width="6.7109375" customWidth="1"/>
    <col min="5821" max="5821" width="7.7109375" customWidth="1"/>
    <col min="5822" max="5822" width="10.5703125" customWidth="1"/>
    <col min="5823" max="5823" width="10.28515625" customWidth="1"/>
    <col min="5824" max="5832" width="0" hidden="1" customWidth="1"/>
    <col min="5833" max="5833" width="13.28515625" customWidth="1"/>
    <col min="5834" max="5834" width="11.28515625" customWidth="1"/>
    <col min="5835" max="5835" width="11.7109375" customWidth="1"/>
    <col min="5836" max="5836" width="13.42578125" customWidth="1"/>
    <col min="5837" max="5839" width="11.7109375" customWidth="1"/>
    <col min="6069" max="6069" width="3.7109375" customWidth="1"/>
    <col min="6070" max="6070" width="6.7109375" customWidth="1"/>
    <col min="6071" max="6071" width="7" customWidth="1"/>
    <col min="6072" max="6072" width="13.85546875" customWidth="1"/>
    <col min="6073" max="6073" width="10" customWidth="1"/>
    <col min="6074" max="6074" width="14.28515625" customWidth="1"/>
    <col min="6075" max="6075" width="6.7109375" customWidth="1"/>
    <col min="6077" max="6077" width="7.7109375" customWidth="1"/>
    <col min="6078" max="6078" width="10.5703125" customWidth="1"/>
    <col min="6079" max="6079" width="10.28515625" customWidth="1"/>
    <col min="6080" max="6088" width="0" hidden="1" customWidth="1"/>
    <col min="6089" max="6089" width="13.28515625" customWidth="1"/>
    <col min="6090" max="6090" width="11.28515625" customWidth="1"/>
    <col min="6091" max="6091" width="11.7109375" customWidth="1"/>
    <col min="6092" max="6092" width="13.42578125" customWidth="1"/>
    <col min="6093" max="6095" width="11.7109375" customWidth="1"/>
    <col min="6325" max="6325" width="3.7109375" customWidth="1"/>
    <col min="6326" max="6326" width="6.7109375" customWidth="1"/>
    <col min="6327" max="6327" width="7" customWidth="1"/>
    <col min="6328" max="6328" width="13.85546875" customWidth="1"/>
    <col min="6329" max="6329" width="10" customWidth="1"/>
    <col min="6330" max="6330" width="14.28515625" customWidth="1"/>
    <col min="6331" max="6331" width="6.7109375" customWidth="1"/>
    <col min="6333" max="6333" width="7.7109375" customWidth="1"/>
    <col min="6334" max="6334" width="10.5703125" customWidth="1"/>
    <col min="6335" max="6335" width="10.28515625" customWidth="1"/>
    <col min="6336" max="6344" width="0" hidden="1" customWidth="1"/>
    <col min="6345" max="6345" width="13.28515625" customWidth="1"/>
    <col min="6346" max="6346" width="11.28515625" customWidth="1"/>
    <col min="6347" max="6347" width="11.7109375" customWidth="1"/>
    <col min="6348" max="6348" width="13.42578125" customWidth="1"/>
    <col min="6349" max="6351" width="11.7109375" customWidth="1"/>
    <col min="6581" max="6581" width="3.7109375" customWidth="1"/>
    <col min="6582" max="6582" width="6.7109375" customWidth="1"/>
    <col min="6583" max="6583" width="7" customWidth="1"/>
    <col min="6584" max="6584" width="13.85546875" customWidth="1"/>
    <col min="6585" max="6585" width="10" customWidth="1"/>
    <col min="6586" max="6586" width="14.28515625" customWidth="1"/>
    <col min="6587" max="6587" width="6.7109375" customWidth="1"/>
    <col min="6589" max="6589" width="7.7109375" customWidth="1"/>
    <col min="6590" max="6590" width="10.5703125" customWidth="1"/>
    <col min="6591" max="6591" width="10.28515625" customWidth="1"/>
    <col min="6592" max="6600" width="0" hidden="1" customWidth="1"/>
    <col min="6601" max="6601" width="13.28515625" customWidth="1"/>
    <col min="6602" max="6602" width="11.28515625" customWidth="1"/>
    <col min="6603" max="6603" width="11.7109375" customWidth="1"/>
    <col min="6604" max="6604" width="13.42578125" customWidth="1"/>
    <col min="6605" max="6607" width="11.7109375" customWidth="1"/>
    <col min="6837" max="6837" width="3.7109375" customWidth="1"/>
    <col min="6838" max="6838" width="6.7109375" customWidth="1"/>
    <col min="6839" max="6839" width="7" customWidth="1"/>
    <col min="6840" max="6840" width="13.85546875" customWidth="1"/>
    <col min="6841" max="6841" width="10" customWidth="1"/>
    <col min="6842" max="6842" width="14.28515625" customWidth="1"/>
    <col min="6843" max="6843" width="6.7109375" customWidth="1"/>
    <col min="6845" max="6845" width="7.7109375" customWidth="1"/>
    <col min="6846" max="6846" width="10.5703125" customWidth="1"/>
    <col min="6847" max="6847" width="10.28515625" customWidth="1"/>
    <col min="6848" max="6856" width="0" hidden="1" customWidth="1"/>
    <col min="6857" max="6857" width="13.28515625" customWidth="1"/>
    <col min="6858" max="6858" width="11.28515625" customWidth="1"/>
    <col min="6859" max="6859" width="11.7109375" customWidth="1"/>
    <col min="6860" max="6860" width="13.42578125" customWidth="1"/>
    <col min="6861" max="6863" width="11.7109375" customWidth="1"/>
    <col min="7093" max="7093" width="3.7109375" customWidth="1"/>
    <col min="7094" max="7094" width="6.7109375" customWidth="1"/>
    <col min="7095" max="7095" width="7" customWidth="1"/>
    <col min="7096" max="7096" width="13.85546875" customWidth="1"/>
    <col min="7097" max="7097" width="10" customWidth="1"/>
    <col min="7098" max="7098" width="14.28515625" customWidth="1"/>
    <col min="7099" max="7099" width="6.7109375" customWidth="1"/>
    <col min="7101" max="7101" width="7.7109375" customWidth="1"/>
    <col min="7102" max="7102" width="10.5703125" customWidth="1"/>
    <col min="7103" max="7103" width="10.28515625" customWidth="1"/>
    <col min="7104" max="7112" width="0" hidden="1" customWidth="1"/>
    <col min="7113" max="7113" width="13.28515625" customWidth="1"/>
    <col min="7114" max="7114" width="11.28515625" customWidth="1"/>
    <col min="7115" max="7115" width="11.7109375" customWidth="1"/>
    <col min="7116" max="7116" width="13.42578125" customWidth="1"/>
    <col min="7117" max="7119" width="11.7109375" customWidth="1"/>
    <col min="7349" max="7349" width="3.7109375" customWidth="1"/>
    <col min="7350" max="7350" width="6.7109375" customWidth="1"/>
    <col min="7351" max="7351" width="7" customWidth="1"/>
    <col min="7352" max="7352" width="13.85546875" customWidth="1"/>
    <col min="7353" max="7353" width="10" customWidth="1"/>
    <col min="7354" max="7354" width="14.28515625" customWidth="1"/>
    <col min="7355" max="7355" width="6.7109375" customWidth="1"/>
    <col min="7357" max="7357" width="7.7109375" customWidth="1"/>
    <col min="7358" max="7358" width="10.5703125" customWidth="1"/>
    <col min="7359" max="7359" width="10.28515625" customWidth="1"/>
    <col min="7360" max="7368" width="0" hidden="1" customWidth="1"/>
    <col min="7369" max="7369" width="13.28515625" customWidth="1"/>
    <col min="7370" max="7370" width="11.28515625" customWidth="1"/>
    <col min="7371" max="7371" width="11.7109375" customWidth="1"/>
    <col min="7372" max="7372" width="13.42578125" customWidth="1"/>
    <col min="7373" max="7375" width="11.7109375" customWidth="1"/>
    <col min="7605" max="7605" width="3.7109375" customWidth="1"/>
    <col min="7606" max="7606" width="6.7109375" customWidth="1"/>
    <col min="7607" max="7607" width="7" customWidth="1"/>
    <col min="7608" max="7608" width="13.85546875" customWidth="1"/>
    <col min="7609" max="7609" width="10" customWidth="1"/>
    <col min="7610" max="7610" width="14.28515625" customWidth="1"/>
    <col min="7611" max="7611" width="6.7109375" customWidth="1"/>
    <col min="7613" max="7613" width="7.7109375" customWidth="1"/>
    <col min="7614" max="7614" width="10.5703125" customWidth="1"/>
    <col min="7615" max="7615" width="10.28515625" customWidth="1"/>
    <col min="7616" max="7624" width="0" hidden="1" customWidth="1"/>
    <col min="7625" max="7625" width="13.28515625" customWidth="1"/>
    <col min="7626" max="7626" width="11.28515625" customWidth="1"/>
    <col min="7627" max="7627" width="11.7109375" customWidth="1"/>
    <col min="7628" max="7628" width="13.42578125" customWidth="1"/>
    <col min="7629" max="7631" width="11.7109375" customWidth="1"/>
    <col min="7861" max="7861" width="3.7109375" customWidth="1"/>
    <col min="7862" max="7862" width="6.7109375" customWidth="1"/>
    <col min="7863" max="7863" width="7" customWidth="1"/>
    <col min="7864" max="7864" width="13.85546875" customWidth="1"/>
    <col min="7865" max="7865" width="10" customWidth="1"/>
    <col min="7866" max="7866" width="14.28515625" customWidth="1"/>
    <col min="7867" max="7867" width="6.7109375" customWidth="1"/>
    <col min="7869" max="7869" width="7.7109375" customWidth="1"/>
    <col min="7870" max="7870" width="10.5703125" customWidth="1"/>
    <col min="7871" max="7871" width="10.28515625" customWidth="1"/>
    <col min="7872" max="7880" width="0" hidden="1" customWidth="1"/>
    <col min="7881" max="7881" width="13.28515625" customWidth="1"/>
    <col min="7882" max="7882" width="11.28515625" customWidth="1"/>
    <col min="7883" max="7883" width="11.7109375" customWidth="1"/>
    <col min="7884" max="7884" width="13.42578125" customWidth="1"/>
    <col min="7885" max="7887" width="11.7109375" customWidth="1"/>
    <col min="8117" max="8117" width="3.7109375" customWidth="1"/>
    <col min="8118" max="8118" width="6.7109375" customWidth="1"/>
    <col min="8119" max="8119" width="7" customWidth="1"/>
    <col min="8120" max="8120" width="13.85546875" customWidth="1"/>
    <col min="8121" max="8121" width="10" customWidth="1"/>
    <col min="8122" max="8122" width="14.28515625" customWidth="1"/>
    <col min="8123" max="8123" width="6.7109375" customWidth="1"/>
    <col min="8125" max="8125" width="7.7109375" customWidth="1"/>
    <col min="8126" max="8126" width="10.5703125" customWidth="1"/>
    <col min="8127" max="8127" width="10.28515625" customWidth="1"/>
    <col min="8128" max="8136" width="0" hidden="1" customWidth="1"/>
    <col min="8137" max="8137" width="13.28515625" customWidth="1"/>
    <col min="8138" max="8138" width="11.28515625" customWidth="1"/>
    <col min="8139" max="8139" width="11.7109375" customWidth="1"/>
    <col min="8140" max="8140" width="13.42578125" customWidth="1"/>
    <col min="8141" max="8143" width="11.7109375" customWidth="1"/>
    <col min="8373" max="8373" width="3.7109375" customWidth="1"/>
    <col min="8374" max="8374" width="6.7109375" customWidth="1"/>
    <col min="8375" max="8375" width="7" customWidth="1"/>
    <col min="8376" max="8376" width="13.85546875" customWidth="1"/>
    <col min="8377" max="8377" width="10" customWidth="1"/>
    <col min="8378" max="8378" width="14.28515625" customWidth="1"/>
    <col min="8379" max="8379" width="6.7109375" customWidth="1"/>
    <col min="8381" max="8381" width="7.7109375" customWidth="1"/>
    <col min="8382" max="8382" width="10.5703125" customWidth="1"/>
    <col min="8383" max="8383" width="10.28515625" customWidth="1"/>
    <col min="8384" max="8392" width="0" hidden="1" customWidth="1"/>
    <col min="8393" max="8393" width="13.28515625" customWidth="1"/>
    <col min="8394" max="8394" width="11.28515625" customWidth="1"/>
    <col min="8395" max="8395" width="11.7109375" customWidth="1"/>
    <col min="8396" max="8396" width="13.42578125" customWidth="1"/>
    <col min="8397" max="8399" width="11.7109375" customWidth="1"/>
    <col min="8629" max="8629" width="3.7109375" customWidth="1"/>
    <col min="8630" max="8630" width="6.7109375" customWidth="1"/>
    <col min="8631" max="8631" width="7" customWidth="1"/>
    <col min="8632" max="8632" width="13.85546875" customWidth="1"/>
    <col min="8633" max="8633" width="10" customWidth="1"/>
    <col min="8634" max="8634" width="14.28515625" customWidth="1"/>
    <col min="8635" max="8635" width="6.7109375" customWidth="1"/>
    <col min="8637" max="8637" width="7.7109375" customWidth="1"/>
    <col min="8638" max="8638" width="10.5703125" customWidth="1"/>
    <col min="8639" max="8639" width="10.28515625" customWidth="1"/>
    <col min="8640" max="8648" width="0" hidden="1" customWidth="1"/>
    <col min="8649" max="8649" width="13.28515625" customWidth="1"/>
    <col min="8650" max="8650" width="11.28515625" customWidth="1"/>
    <col min="8651" max="8651" width="11.7109375" customWidth="1"/>
    <col min="8652" max="8652" width="13.42578125" customWidth="1"/>
    <col min="8653" max="8655" width="11.7109375" customWidth="1"/>
    <col min="8885" max="8885" width="3.7109375" customWidth="1"/>
    <col min="8886" max="8886" width="6.7109375" customWidth="1"/>
    <col min="8887" max="8887" width="7" customWidth="1"/>
    <col min="8888" max="8888" width="13.85546875" customWidth="1"/>
    <col min="8889" max="8889" width="10" customWidth="1"/>
    <col min="8890" max="8890" width="14.28515625" customWidth="1"/>
    <col min="8891" max="8891" width="6.7109375" customWidth="1"/>
    <col min="8893" max="8893" width="7.7109375" customWidth="1"/>
    <col min="8894" max="8894" width="10.5703125" customWidth="1"/>
    <col min="8895" max="8895" width="10.28515625" customWidth="1"/>
    <col min="8896" max="8904" width="0" hidden="1" customWidth="1"/>
    <col min="8905" max="8905" width="13.28515625" customWidth="1"/>
    <col min="8906" max="8906" width="11.28515625" customWidth="1"/>
    <col min="8907" max="8907" width="11.7109375" customWidth="1"/>
    <col min="8908" max="8908" width="13.42578125" customWidth="1"/>
    <col min="8909" max="8911" width="11.7109375" customWidth="1"/>
    <col min="9141" max="9141" width="3.7109375" customWidth="1"/>
    <col min="9142" max="9142" width="6.7109375" customWidth="1"/>
    <col min="9143" max="9143" width="7" customWidth="1"/>
    <col min="9144" max="9144" width="13.85546875" customWidth="1"/>
    <col min="9145" max="9145" width="10" customWidth="1"/>
    <col min="9146" max="9146" width="14.28515625" customWidth="1"/>
    <col min="9147" max="9147" width="6.7109375" customWidth="1"/>
    <col min="9149" max="9149" width="7.7109375" customWidth="1"/>
    <col min="9150" max="9150" width="10.5703125" customWidth="1"/>
    <col min="9151" max="9151" width="10.28515625" customWidth="1"/>
    <col min="9152" max="9160" width="0" hidden="1" customWidth="1"/>
    <col min="9161" max="9161" width="13.28515625" customWidth="1"/>
    <col min="9162" max="9162" width="11.28515625" customWidth="1"/>
    <col min="9163" max="9163" width="11.7109375" customWidth="1"/>
    <col min="9164" max="9164" width="13.42578125" customWidth="1"/>
    <col min="9165" max="9167" width="11.7109375" customWidth="1"/>
    <col min="9397" max="9397" width="3.7109375" customWidth="1"/>
    <col min="9398" max="9398" width="6.7109375" customWidth="1"/>
    <col min="9399" max="9399" width="7" customWidth="1"/>
    <col min="9400" max="9400" width="13.85546875" customWidth="1"/>
    <col min="9401" max="9401" width="10" customWidth="1"/>
    <col min="9402" max="9402" width="14.28515625" customWidth="1"/>
    <col min="9403" max="9403" width="6.7109375" customWidth="1"/>
    <col min="9405" max="9405" width="7.7109375" customWidth="1"/>
    <col min="9406" max="9406" width="10.5703125" customWidth="1"/>
    <col min="9407" max="9407" width="10.28515625" customWidth="1"/>
    <col min="9408" max="9416" width="0" hidden="1" customWidth="1"/>
    <col min="9417" max="9417" width="13.28515625" customWidth="1"/>
    <col min="9418" max="9418" width="11.28515625" customWidth="1"/>
    <col min="9419" max="9419" width="11.7109375" customWidth="1"/>
    <col min="9420" max="9420" width="13.42578125" customWidth="1"/>
    <col min="9421" max="9423" width="11.7109375" customWidth="1"/>
    <col min="9653" max="9653" width="3.7109375" customWidth="1"/>
    <col min="9654" max="9654" width="6.7109375" customWidth="1"/>
    <col min="9655" max="9655" width="7" customWidth="1"/>
    <col min="9656" max="9656" width="13.85546875" customWidth="1"/>
    <col min="9657" max="9657" width="10" customWidth="1"/>
    <col min="9658" max="9658" width="14.28515625" customWidth="1"/>
    <col min="9659" max="9659" width="6.7109375" customWidth="1"/>
    <col min="9661" max="9661" width="7.7109375" customWidth="1"/>
    <col min="9662" max="9662" width="10.5703125" customWidth="1"/>
    <col min="9663" max="9663" width="10.28515625" customWidth="1"/>
    <col min="9664" max="9672" width="0" hidden="1" customWidth="1"/>
    <col min="9673" max="9673" width="13.28515625" customWidth="1"/>
    <col min="9674" max="9674" width="11.28515625" customWidth="1"/>
    <col min="9675" max="9675" width="11.7109375" customWidth="1"/>
    <col min="9676" max="9676" width="13.42578125" customWidth="1"/>
    <col min="9677" max="9679" width="11.7109375" customWidth="1"/>
    <col min="9909" max="9909" width="3.7109375" customWidth="1"/>
    <col min="9910" max="9910" width="6.7109375" customWidth="1"/>
    <col min="9911" max="9911" width="7" customWidth="1"/>
    <col min="9912" max="9912" width="13.85546875" customWidth="1"/>
    <col min="9913" max="9913" width="10" customWidth="1"/>
    <col min="9914" max="9914" width="14.28515625" customWidth="1"/>
    <col min="9915" max="9915" width="6.7109375" customWidth="1"/>
    <col min="9917" max="9917" width="7.7109375" customWidth="1"/>
    <col min="9918" max="9918" width="10.5703125" customWidth="1"/>
    <col min="9919" max="9919" width="10.28515625" customWidth="1"/>
    <col min="9920" max="9928" width="0" hidden="1" customWidth="1"/>
    <col min="9929" max="9929" width="13.28515625" customWidth="1"/>
    <col min="9930" max="9930" width="11.28515625" customWidth="1"/>
    <col min="9931" max="9931" width="11.7109375" customWidth="1"/>
    <col min="9932" max="9932" width="13.42578125" customWidth="1"/>
    <col min="9933" max="9935" width="11.7109375" customWidth="1"/>
    <col min="10165" max="10165" width="3.7109375" customWidth="1"/>
    <col min="10166" max="10166" width="6.7109375" customWidth="1"/>
    <col min="10167" max="10167" width="7" customWidth="1"/>
    <col min="10168" max="10168" width="13.85546875" customWidth="1"/>
    <col min="10169" max="10169" width="10" customWidth="1"/>
    <col min="10170" max="10170" width="14.28515625" customWidth="1"/>
    <col min="10171" max="10171" width="6.7109375" customWidth="1"/>
    <col min="10173" max="10173" width="7.7109375" customWidth="1"/>
    <col min="10174" max="10174" width="10.5703125" customWidth="1"/>
    <col min="10175" max="10175" width="10.28515625" customWidth="1"/>
    <col min="10176" max="10184" width="0" hidden="1" customWidth="1"/>
    <col min="10185" max="10185" width="13.28515625" customWidth="1"/>
    <col min="10186" max="10186" width="11.28515625" customWidth="1"/>
    <col min="10187" max="10187" width="11.7109375" customWidth="1"/>
    <col min="10188" max="10188" width="13.42578125" customWidth="1"/>
    <col min="10189" max="10191" width="11.7109375" customWidth="1"/>
    <col min="10421" max="10421" width="3.7109375" customWidth="1"/>
    <col min="10422" max="10422" width="6.7109375" customWidth="1"/>
    <col min="10423" max="10423" width="7" customWidth="1"/>
    <col min="10424" max="10424" width="13.85546875" customWidth="1"/>
    <col min="10425" max="10425" width="10" customWidth="1"/>
    <col min="10426" max="10426" width="14.28515625" customWidth="1"/>
    <col min="10427" max="10427" width="6.7109375" customWidth="1"/>
    <col min="10429" max="10429" width="7.7109375" customWidth="1"/>
    <col min="10430" max="10430" width="10.5703125" customWidth="1"/>
    <col min="10431" max="10431" width="10.28515625" customWidth="1"/>
    <col min="10432" max="10440" width="0" hidden="1" customWidth="1"/>
    <col min="10441" max="10441" width="13.28515625" customWidth="1"/>
    <col min="10442" max="10442" width="11.28515625" customWidth="1"/>
    <col min="10443" max="10443" width="11.7109375" customWidth="1"/>
    <col min="10444" max="10444" width="13.42578125" customWidth="1"/>
    <col min="10445" max="10447" width="11.7109375" customWidth="1"/>
    <col min="10677" max="10677" width="3.7109375" customWidth="1"/>
    <col min="10678" max="10678" width="6.7109375" customWidth="1"/>
    <col min="10679" max="10679" width="7" customWidth="1"/>
    <col min="10680" max="10680" width="13.85546875" customWidth="1"/>
    <col min="10681" max="10681" width="10" customWidth="1"/>
    <col min="10682" max="10682" width="14.28515625" customWidth="1"/>
    <col min="10683" max="10683" width="6.7109375" customWidth="1"/>
    <col min="10685" max="10685" width="7.7109375" customWidth="1"/>
    <col min="10686" max="10686" width="10.5703125" customWidth="1"/>
    <col min="10687" max="10687" width="10.28515625" customWidth="1"/>
    <col min="10688" max="10696" width="0" hidden="1" customWidth="1"/>
    <col min="10697" max="10697" width="13.28515625" customWidth="1"/>
    <col min="10698" max="10698" width="11.28515625" customWidth="1"/>
    <col min="10699" max="10699" width="11.7109375" customWidth="1"/>
    <col min="10700" max="10700" width="13.42578125" customWidth="1"/>
    <col min="10701" max="10703" width="11.7109375" customWidth="1"/>
    <col min="10933" max="10933" width="3.7109375" customWidth="1"/>
    <col min="10934" max="10934" width="6.7109375" customWidth="1"/>
    <col min="10935" max="10935" width="7" customWidth="1"/>
    <col min="10936" max="10936" width="13.85546875" customWidth="1"/>
    <col min="10937" max="10937" width="10" customWidth="1"/>
    <col min="10938" max="10938" width="14.28515625" customWidth="1"/>
    <col min="10939" max="10939" width="6.7109375" customWidth="1"/>
    <col min="10941" max="10941" width="7.7109375" customWidth="1"/>
    <col min="10942" max="10942" width="10.5703125" customWidth="1"/>
    <col min="10943" max="10943" width="10.28515625" customWidth="1"/>
    <col min="10944" max="10952" width="0" hidden="1" customWidth="1"/>
    <col min="10953" max="10953" width="13.28515625" customWidth="1"/>
    <col min="10954" max="10954" width="11.28515625" customWidth="1"/>
    <col min="10955" max="10955" width="11.7109375" customWidth="1"/>
    <col min="10956" max="10956" width="13.42578125" customWidth="1"/>
    <col min="10957" max="10959" width="11.7109375" customWidth="1"/>
    <col min="11189" max="11189" width="3.7109375" customWidth="1"/>
    <col min="11190" max="11190" width="6.7109375" customWidth="1"/>
    <col min="11191" max="11191" width="7" customWidth="1"/>
    <col min="11192" max="11192" width="13.85546875" customWidth="1"/>
    <col min="11193" max="11193" width="10" customWidth="1"/>
    <col min="11194" max="11194" width="14.28515625" customWidth="1"/>
    <col min="11195" max="11195" width="6.7109375" customWidth="1"/>
    <col min="11197" max="11197" width="7.7109375" customWidth="1"/>
    <col min="11198" max="11198" width="10.5703125" customWidth="1"/>
    <col min="11199" max="11199" width="10.28515625" customWidth="1"/>
    <col min="11200" max="11208" width="0" hidden="1" customWidth="1"/>
    <col min="11209" max="11209" width="13.28515625" customWidth="1"/>
    <col min="11210" max="11210" width="11.28515625" customWidth="1"/>
    <col min="11211" max="11211" width="11.7109375" customWidth="1"/>
    <col min="11212" max="11212" width="13.42578125" customWidth="1"/>
    <col min="11213" max="11215" width="11.7109375" customWidth="1"/>
    <col min="11445" max="11445" width="3.7109375" customWidth="1"/>
    <col min="11446" max="11446" width="6.7109375" customWidth="1"/>
    <col min="11447" max="11447" width="7" customWidth="1"/>
    <col min="11448" max="11448" width="13.85546875" customWidth="1"/>
    <col min="11449" max="11449" width="10" customWidth="1"/>
    <col min="11450" max="11450" width="14.28515625" customWidth="1"/>
    <col min="11451" max="11451" width="6.7109375" customWidth="1"/>
    <col min="11453" max="11453" width="7.7109375" customWidth="1"/>
    <col min="11454" max="11454" width="10.5703125" customWidth="1"/>
    <col min="11455" max="11455" width="10.28515625" customWidth="1"/>
    <col min="11456" max="11464" width="0" hidden="1" customWidth="1"/>
    <col min="11465" max="11465" width="13.28515625" customWidth="1"/>
    <col min="11466" max="11466" width="11.28515625" customWidth="1"/>
    <col min="11467" max="11467" width="11.7109375" customWidth="1"/>
    <col min="11468" max="11468" width="13.42578125" customWidth="1"/>
    <col min="11469" max="11471" width="11.7109375" customWidth="1"/>
    <col min="11701" max="11701" width="3.7109375" customWidth="1"/>
    <col min="11702" max="11702" width="6.7109375" customWidth="1"/>
    <col min="11703" max="11703" width="7" customWidth="1"/>
    <col min="11704" max="11704" width="13.85546875" customWidth="1"/>
    <col min="11705" max="11705" width="10" customWidth="1"/>
    <col min="11706" max="11706" width="14.28515625" customWidth="1"/>
    <col min="11707" max="11707" width="6.7109375" customWidth="1"/>
    <col min="11709" max="11709" width="7.7109375" customWidth="1"/>
    <col min="11710" max="11710" width="10.5703125" customWidth="1"/>
    <col min="11711" max="11711" width="10.28515625" customWidth="1"/>
    <col min="11712" max="11720" width="0" hidden="1" customWidth="1"/>
    <col min="11721" max="11721" width="13.28515625" customWidth="1"/>
    <col min="11722" max="11722" width="11.28515625" customWidth="1"/>
    <col min="11723" max="11723" width="11.7109375" customWidth="1"/>
    <col min="11724" max="11724" width="13.42578125" customWidth="1"/>
    <col min="11725" max="11727" width="11.7109375" customWidth="1"/>
    <col min="11957" max="11957" width="3.7109375" customWidth="1"/>
    <col min="11958" max="11958" width="6.7109375" customWidth="1"/>
    <col min="11959" max="11959" width="7" customWidth="1"/>
    <col min="11960" max="11960" width="13.85546875" customWidth="1"/>
    <col min="11961" max="11961" width="10" customWidth="1"/>
    <col min="11962" max="11962" width="14.28515625" customWidth="1"/>
    <col min="11963" max="11963" width="6.7109375" customWidth="1"/>
    <col min="11965" max="11965" width="7.7109375" customWidth="1"/>
    <col min="11966" max="11966" width="10.5703125" customWidth="1"/>
    <col min="11967" max="11967" width="10.28515625" customWidth="1"/>
    <col min="11968" max="11976" width="0" hidden="1" customWidth="1"/>
    <col min="11977" max="11977" width="13.28515625" customWidth="1"/>
    <col min="11978" max="11978" width="11.28515625" customWidth="1"/>
    <col min="11979" max="11979" width="11.7109375" customWidth="1"/>
    <col min="11980" max="11980" width="13.42578125" customWidth="1"/>
    <col min="11981" max="11983" width="11.7109375" customWidth="1"/>
    <col min="12213" max="12213" width="3.7109375" customWidth="1"/>
    <col min="12214" max="12214" width="6.7109375" customWidth="1"/>
    <col min="12215" max="12215" width="7" customWidth="1"/>
    <col min="12216" max="12216" width="13.85546875" customWidth="1"/>
    <col min="12217" max="12217" width="10" customWidth="1"/>
    <col min="12218" max="12218" width="14.28515625" customWidth="1"/>
    <col min="12219" max="12219" width="6.7109375" customWidth="1"/>
    <col min="12221" max="12221" width="7.7109375" customWidth="1"/>
    <col min="12222" max="12222" width="10.5703125" customWidth="1"/>
    <col min="12223" max="12223" width="10.28515625" customWidth="1"/>
    <col min="12224" max="12232" width="0" hidden="1" customWidth="1"/>
    <col min="12233" max="12233" width="13.28515625" customWidth="1"/>
    <col min="12234" max="12234" width="11.28515625" customWidth="1"/>
    <col min="12235" max="12235" width="11.7109375" customWidth="1"/>
    <col min="12236" max="12236" width="13.42578125" customWidth="1"/>
    <col min="12237" max="12239" width="11.7109375" customWidth="1"/>
    <col min="12469" max="12469" width="3.7109375" customWidth="1"/>
    <col min="12470" max="12470" width="6.7109375" customWidth="1"/>
    <col min="12471" max="12471" width="7" customWidth="1"/>
    <col min="12472" max="12472" width="13.85546875" customWidth="1"/>
    <col min="12473" max="12473" width="10" customWidth="1"/>
    <col min="12474" max="12474" width="14.28515625" customWidth="1"/>
    <col min="12475" max="12475" width="6.7109375" customWidth="1"/>
    <col min="12477" max="12477" width="7.7109375" customWidth="1"/>
    <col min="12478" max="12478" width="10.5703125" customWidth="1"/>
    <col min="12479" max="12479" width="10.28515625" customWidth="1"/>
    <col min="12480" max="12488" width="0" hidden="1" customWidth="1"/>
    <col min="12489" max="12489" width="13.28515625" customWidth="1"/>
    <col min="12490" max="12490" width="11.28515625" customWidth="1"/>
    <col min="12491" max="12491" width="11.7109375" customWidth="1"/>
    <col min="12492" max="12492" width="13.42578125" customWidth="1"/>
    <col min="12493" max="12495" width="11.7109375" customWidth="1"/>
    <col min="12725" max="12725" width="3.7109375" customWidth="1"/>
    <col min="12726" max="12726" width="6.7109375" customWidth="1"/>
    <col min="12727" max="12727" width="7" customWidth="1"/>
    <col min="12728" max="12728" width="13.85546875" customWidth="1"/>
    <col min="12729" max="12729" width="10" customWidth="1"/>
    <col min="12730" max="12730" width="14.28515625" customWidth="1"/>
    <col min="12731" max="12731" width="6.7109375" customWidth="1"/>
    <col min="12733" max="12733" width="7.7109375" customWidth="1"/>
    <col min="12734" max="12734" width="10.5703125" customWidth="1"/>
    <col min="12735" max="12735" width="10.28515625" customWidth="1"/>
    <col min="12736" max="12744" width="0" hidden="1" customWidth="1"/>
    <col min="12745" max="12745" width="13.28515625" customWidth="1"/>
    <col min="12746" max="12746" width="11.28515625" customWidth="1"/>
    <col min="12747" max="12747" width="11.7109375" customWidth="1"/>
    <col min="12748" max="12748" width="13.42578125" customWidth="1"/>
    <col min="12749" max="12751" width="11.7109375" customWidth="1"/>
    <col min="12981" max="12981" width="3.7109375" customWidth="1"/>
    <col min="12982" max="12982" width="6.7109375" customWidth="1"/>
    <col min="12983" max="12983" width="7" customWidth="1"/>
    <col min="12984" max="12984" width="13.85546875" customWidth="1"/>
    <col min="12985" max="12985" width="10" customWidth="1"/>
    <col min="12986" max="12986" width="14.28515625" customWidth="1"/>
    <col min="12987" max="12987" width="6.7109375" customWidth="1"/>
    <col min="12989" max="12989" width="7.7109375" customWidth="1"/>
    <col min="12990" max="12990" width="10.5703125" customWidth="1"/>
    <col min="12991" max="12991" width="10.28515625" customWidth="1"/>
    <col min="12992" max="13000" width="0" hidden="1" customWidth="1"/>
    <col min="13001" max="13001" width="13.28515625" customWidth="1"/>
    <col min="13002" max="13002" width="11.28515625" customWidth="1"/>
    <col min="13003" max="13003" width="11.7109375" customWidth="1"/>
    <col min="13004" max="13004" width="13.42578125" customWidth="1"/>
    <col min="13005" max="13007" width="11.7109375" customWidth="1"/>
    <col min="13237" max="13237" width="3.7109375" customWidth="1"/>
    <col min="13238" max="13238" width="6.7109375" customWidth="1"/>
    <col min="13239" max="13239" width="7" customWidth="1"/>
    <col min="13240" max="13240" width="13.85546875" customWidth="1"/>
    <col min="13241" max="13241" width="10" customWidth="1"/>
    <col min="13242" max="13242" width="14.28515625" customWidth="1"/>
    <col min="13243" max="13243" width="6.7109375" customWidth="1"/>
    <col min="13245" max="13245" width="7.7109375" customWidth="1"/>
    <col min="13246" max="13246" width="10.5703125" customWidth="1"/>
    <col min="13247" max="13247" width="10.28515625" customWidth="1"/>
    <col min="13248" max="13256" width="0" hidden="1" customWidth="1"/>
    <col min="13257" max="13257" width="13.28515625" customWidth="1"/>
    <col min="13258" max="13258" width="11.28515625" customWidth="1"/>
    <col min="13259" max="13259" width="11.7109375" customWidth="1"/>
    <col min="13260" max="13260" width="13.42578125" customWidth="1"/>
    <col min="13261" max="13263" width="11.7109375" customWidth="1"/>
    <col min="13493" max="13493" width="3.7109375" customWidth="1"/>
    <col min="13494" max="13494" width="6.7109375" customWidth="1"/>
    <col min="13495" max="13495" width="7" customWidth="1"/>
    <col min="13496" max="13496" width="13.85546875" customWidth="1"/>
    <col min="13497" max="13497" width="10" customWidth="1"/>
    <col min="13498" max="13498" width="14.28515625" customWidth="1"/>
    <col min="13499" max="13499" width="6.7109375" customWidth="1"/>
    <col min="13501" max="13501" width="7.7109375" customWidth="1"/>
    <col min="13502" max="13502" width="10.5703125" customWidth="1"/>
    <col min="13503" max="13503" width="10.28515625" customWidth="1"/>
    <col min="13504" max="13512" width="0" hidden="1" customWidth="1"/>
    <col min="13513" max="13513" width="13.28515625" customWidth="1"/>
    <col min="13514" max="13514" width="11.28515625" customWidth="1"/>
    <col min="13515" max="13515" width="11.7109375" customWidth="1"/>
    <col min="13516" max="13516" width="13.42578125" customWidth="1"/>
    <col min="13517" max="13519" width="11.7109375" customWidth="1"/>
    <col min="13749" max="13749" width="3.7109375" customWidth="1"/>
    <col min="13750" max="13750" width="6.7109375" customWidth="1"/>
    <col min="13751" max="13751" width="7" customWidth="1"/>
    <col min="13752" max="13752" width="13.85546875" customWidth="1"/>
    <col min="13753" max="13753" width="10" customWidth="1"/>
    <col min="13754" max="13754" width="14.28515625" customWidth="1"/>
    <col min="13755" max="13755" width="6.7109375" customWidth="1"/>
    <col min="13757" max="13757" width="7.7109375" customWidth="1"/>
    <col min="13758" max="13758" width="10.5703125" customWidth="1"/>
    <col min="13759" max="13759" width="10.28515625" customWidth="1"/>
    <col min="13760" max="13768" width="0" hidden="1" customWidth="1"/>
    <col min="13769" max="13769" width="13.28515625" customWidth="1"/>
    <col min="13770" max="13770" width="11.28515625" customWidth="1"/>
    <col min="13771" max="13771" width="11.7109375" customWidth="1"/>
    <col min="13772" max="13772" width="13.42578125" customWidth="1"/>
    <col min="13773" max="13775" width="11.7109375" customWidth="1"/>
    <col min="14005" max="14005" width="3.7109375" customWidth="1"/>
    <col min="14006" max="14006" width="6.7109375" customWidth="1"/>
    <col min="14007" max="14007" width="7" customWidth="1"/>
    <col min="14008" max="14008" width="13.85546875" customWidth="1"/>
    <col min="14009" max="14009" width="10" customWidth="1"/>
    <col min="14010" max="14010" width="14.28515625" customWidth="1"/>
    <col min="14011" max="14011" width="6.7109375" customWidth="1"/>
    <col min="14013" max="14013" width="7.7109375" customWidth="1"/>
    <col min="14014" max="14014" width="10.5703125" customWidth="1"/>
    <col min="14015" max="14015" width="10.28515625" customWidth="1"/>
    <col min="14016" max="14024" width="0" hidden="1" customWidth="1"/>
    <col min="14025" max="14025" width="13.28515625" customWidth="1"/>
    <col min="14026" max="14026" width="11.28515625" customWidth="1"/>
    <col min="14027" max="14027" width="11.7109375" customWidth="1"/>
    <col min="14028" max="14028" width="13.42578125" customWidth="1"/>
    <col min="14029" max="14031" width="11.7109375" customWidth="1"/>
    <col min="14261" max="14261" width="3.7109375" customWidth="1"/>
    <col min="14262" max="14262" width="6.7109375" customWidth="1"/>
    <col min="14263" max="14263" width="7" customWidth="1"/>
    <col min="14264" max="14264" width="13.85546875" customWidth="1"/>
    <col min="14265" max="14265" width="10" customWidth="1"/>
    <col min="14266" max="14266" width="14.28515625" customWidth="1"/>
    <col min="14267" max="14267" width="6.7109375" customWidth="1"/>
    <col min="14269" max="14269" width="7.7109375" customWidth="1"/>
    <col min="14270" max="14270" width="10.5703125" customWidth="1"/>
    <col min="14271" max="14271" width="10.28515625" customWidth="1"/>
    <col min="14272" max="14280" width="0" hidden="1" customWidth="1"/>
    <col min="14281" max="14281" width="13.28515625" customWidth="1"/>
    <col min="14282" max="14282" width="11.28515625" customWidth="1"/>
    <col min="14283" max="14283" width="11.7109375" customWidth="1"/>
    <col min="14284" max="14284" width="13.42578125" customWidth="1"/>
    <col min="14285" max="14287" width="11.7109375" customWidth="1"/>
    <col min="14517" max="14517" width="3.7109375" customWidth="1"/>
    <col min="14518" max="14518" width="6.7109375" customWidth="1"/>
    <col min="14519" max="14519" width="7" customWidth="1"/>
    <col min="14520" max="14520" width="13.85546875" customWidth="1"/>
    <col min="14521" max="14521" width="10" customWidth="1"/>
    <col min="14522" max="14522" width="14.28515625" customWidth="1"/>
    <col min="14523" max="14523" width="6.7109375" customWidth="1"/>
    <col min="14525" max="14525" width="7.7109375" customWidth="1"/>
    <col min="14526" max="14526" width="10.5703125" customWidth="1"/>
    <col min="14527" max="14527" width="10.28515625" customWidth="1"/>
    <col min="14528" max="14536" width="0" hidden="1" customWidth="1"/>
    <col min="14537" max="14537" width="13.28515625" customWidth="1"/>
    <col min="14538" max="14538" width="11.28515625" customWidth="1"/>
    <col min="14539" max="14539" width="11.7109375" customWidth="1"/>
    <col min="14540" max="14540" width="13.42578125" customWidth="1"/>
    <col min="14541" max="14543" width="11.7109375" customWidth="1"/>
    <col min="14773" max="14773" width="3.7109375" customWidth="1"/>
    <col min="14774" max="14774" width="6.7109375" customWidth="1"/>
    <col min="14775" max="14775" width="7" customWidth="1"/>
    <col min="14776" max="14776" width="13.85546875" customWidth="1"/>
    <col min="14777" max="14777" width="10" customWidth="1"/>
    <col min="14778" max="14778" width="14.28515625" customWidth="1"/>
    <col min="14779" max="14779" width="6.7109375" customWidth="1"/>
    <col min="14781" max="14781" width="7.7109375" customWidth="1"/>
    <col min="14782" max="14782" width="10.5703125" customWidth="1"/>
    <col min="14783" max="14783" width="10.28515625" customWidth="1"/>
    <col min="14784" max="14792" width="0" hidden="1" customWidth="1"/>
    <col min="14793" max="14793" width="13.28515625" customWidth="1"/>
    <col min="14794" max="14794" width="11.28515625" customWidth="1"/>
    <col min="14795" max="14795" width="11.7109375" customWidth="1"/>
    <col min="14796" max="14796" width="13.42578125" customWidth="1"/>
    <col min="14797" max="14799" width="11.7109375" customWidth="1"/>
    <col min="15029" max="15029" width="3.7109375" customWidth="1"/>
    <col min="15030" max="15030" width="6.7109375" customWidth="1"/>
    <col min="15031" max="15031" width="7" customWidth="1"/>
    <col min="15032" max="15032" width="13.85546875" customWidth="1"/>
    <col min="15033" max="15033" width="10" customWidth="1"/>
    <col min="15034" max="15034" width="14.28515625" customWidth="1"/>
    <col min="15035" max="15035" width="6.7109375" customWidth="1"/>
    <col min="15037" max="15037" width="7.7109375" customWidth="1"/>
    <col min="15038" max="15038" width="10.5703125" customWidth="1"/>
    <col min="15039" max="15039" width="10.28515625" customWidth="1"/>
    <col min="15040" max="15048" width="0" hidden="1" customWidth="1"/>
    <col min="15049" max="15049" width="13.28515625" customWidth="1"/>
    <col min="15050" max="15050" width="11.28515625" customWidth="1"/>
    <col min="15051" max="15051" width="11.7109375" customWidth="1"/>
    <col min="15052" max="15052" width="13.42578125" customWidth="1"/>
    <col min="15053" max="15055" width="11.7109375" customWidth="1"/>
    <col min="15285" max="15285" width="3.7109375" customWidth="1"/>
    <col min="15286" max="15286" width="6.7109375" customWidth="1"/>
    <col min="15287" max="15287" width="7" customWidth="1"/>
    <col min="15288" max="15288" width="13.85546875" customWidth="1"/>
    <col min="15289" max="15289" width="10" customWidth="1"/>
    <col min="15290" max="15290" width="14.28515625" customWidth="1"/>
    <col min="15291" max="15291" width="6.7109375" customWidth="1"/>
    <col min="15293" max="15293" width="7.7109375" customWidth="1"/>
    <col min="15294" max="15294" width="10.5703125" customWidth="1"/>
    <col min="15295" max="15295" width="10.28515625" customWidth="1"/>
    <col min="15296" max="15304" width="0" hidden="1" customWidth="1"/>
    <col min="15305" max="15305" width="13.28515625" customWidth="1"/>
    <col min="15306" max="15306" width="11.28515625" customWidth="1"/>
    <col min="15307" max="15307" width="11.7109375" customWidth="1"/>
    <col min="15308" max="15308" width="13.42578125" customWidth="1"/>
    <col min="15309" max="15311" width="11.7109375" customWidth="1"/>
    <col min="15541" max="15541" width="3.7109375" customWidth="1"/>
    <col min="15542" max="15542" width="6.7109375" customWidth="1"/>
    <col min="15543" max="15543" width="7" customWidth="1"/>
    <col min="15544" max="15544" width="13.85546875" customWidth="1"/>
    <col min="15545" max="15545" width="10" customWidth="1"/>
    <col min="15546" max="15546" width="14.28515625" customWidth="1"/>
    <col min="15547" max="15547" width="6.7109375" customWidth="1"/>
    <col min="15549" max="15549" width="7.7109375" customWidth="1"/>
    <col min="15550" max="15550" width="10.5703125" customWidth="1"/>
    <col min="15551" max="15551" width="10.28515625" customWidth="1"/>
    <col min="15552" max="15560" width="0" hidden="1" customWidth="1"/>
    <col min="15561" max="15561" width="13.28515625" customWidth="1"/>
    <col min="15562" max="15562" width="11.28515625" customWidth="1"/>
    <col min="15563" max="15563" width="11.7109375" customWidth="1"/>
    <col min="15564" max="15564" width="13.42578125" customWidth="1"/>
    <col min="15565" max="15567" width="11.7109375" customWidth="1"/>
    <col min="15797" max="15797" width="3.7109375" customWidth="1"/>
    <col min="15798" max="15798" width="6.7109375" customWidth="1"/>
    <col min="15799" max="15799" width="7" customWidth="1"/>
    <col min="15800" max="15800" width="13.85546875" customWidth="1"/>
    <col min="15801" max="15801" width="10" customWidth="1"/>
    <col min="15802" max="15802" width="14.28515625" customWidth="1"/>
    <col min="15803" max="15803" width="6.7109375" customWidth="1"/>
    <col min="15805" max="15805" width="7.7109375" customWidth="1"/>
    <col min="15806" max="15806" width="10.5703125" customWidth="1"/>
    <col min="15807" max="15807" width="10.28515625" customWidth="1"/>
    <col min="15808" max="15816" width="0" hidden="1" customWidth="1"/>
    <col min="15817" max="15817" width="13.28515625" customWidth="1"/>
    <col min="15818" max="15818" width="11.28515625" customWidth="1"/>
    <col min="15819" max="15819" width="11.7109375" customWidth="1"/>
    <col min="15820" max="15820" width="13.42578125" customWidth="1"/>
    <col min="15821" max="15823" width="11.7109375" customWidth="1"/>
    <col min="16053" max="16053" width="3.7109375" customWidth="1"/>
    <col min="16054" max="16054" width="6.7109375" customWidth="1"/>
    <col min="16055" max="16055" width="7" customWidth="1"/>
    <col min="16056" max="16056" width="13.85546875" customWidth="1"/>
    <col min="16057" max="16057" width="10" customWidth="1"/>
    <col min="16058" max="16058" width="14.28515625" customWidth="1"/>
    <col min="16059" max="16059" width="6.7109375" customWidth="1"/>
    <col min="16061" max="16061" width="7.7109375" customWidth="1"/>
    <col min="16062" max="16062" width="10.5703125" customWidth="1"/>
    <col min="16063" max="16063" width="10.28515625" customWidth="1"/>
    <col min="16064" max="16072" width="0" hidden="1" customWidth="1"/>
    <col min="16073" max="16073" width="13.28515625" customWidth="1"/>
    <col min="16074" max="16074" width="11.28515625" customWidth="1"/>
    <col min="16075" max="16075" width="11.7109375" customWidth="1"/>
    <col min="16076" max="16076" width="13.42578125" customWidth="1"/>
    <col min="16077" max="16079" width="11.7109375" customWidth="1"/>
  </cols>
  <sheetData>
    <row r="1" spans="1:19" x14ac:dyDescent="0.25">
      <c r="A1" s="26" t="s">
        <v>39</v>
      </c>
    </row>
    <row r="2" spans="1:19" x14ac:dyDescent="0.25">
      <c r="A2" s="26" t="s">
        <v>40</v>
      </c>
    </row>
    <row r="3" spans="1:19" x14ac:dyDescent="0.25">
      <c r="A3" s="7" t="s">
        <v>41</v>
      </c>
    </row>
    <row r="5" spans="1:19" s="33" customFormat="1" x14ac:dyDescent="0.25">
      <c r="A5" s="31" t="s">
        <v>42</v>
      </c>
      <c r="B5" s="32"/>
      <c r="C5" s="15"/>
      <c r="D5" s="32"/>
      <c r="E5" s="32"/>
      <c r="F5" s="56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</row>
    <row r="6" spans="1:19" s="35" customFormat="1" x14ac:dyDescent="0.25">
      <c r="A6" s="34" t="s">
        <v>43</v>
      </c>
      <c r="B6" s="34" t="s">
        <v>2</v>
      </c>
      <c r="C6" s="34" t="s">
        <v>44</v>
      </c>
      <c r="D6" s="34" t="s">
        <v>45</v>
      </c>
      <c r="E6" s="34" t="s">
        <v>46</v>
      </c>
      <c r="F6" s="53" t="s">
        <v>36</v>
      </c>
      <c r="G6" s="34" t="s">
        <v>47</v>
      </c>
      <c r="H6" s="34">
        <v>44835</v>
      </c>
      <c r="I6" s="34">
        <v>44835</v>
      </c>
      <c r="J6" s="34">
        <v>45017</v>
      </c>
      <c r="K6" s="34">
        <v>45017</v>
      </c>
      <c r="L6" s="34">
        <v>45200</v>
      </c>
      <c r="M6" s="34">
        <v>45200</v>
      </c>
      <c r="N6" s="34">
        <v>45383</v>
      </c>
      <c r="O6" s="34">
        <v>45383</v>
      </c>
      <c r="P6" s="34">
        <v>45566</v>
      </c>
      <c r="Q6" s="34">
        <v>45566</v>
      </c>
      <c r="R6" s="34">
        <v>45383</v>
      </c>
      <c r="S6" s="34">
        <v>45383</v>
      </c>
    </row>
    <row r="7" spans="1:19" x14ac:dyDescent="0.25">
      <c r="A7" s="36"/>
      <c r="B7" s="37"/>
      <c r="C7" s="38"/>
      <c r="D7" s="39"/>
      <c r="E7" s="40"/>
      <c r="F7" s="54" t="s">
        <v>124</v>
      </c>
      <c r="G7" s="38" t="s">
        <v>48</v>
      </c>
      <c r="H7" s="38" t="s">
        <v>35</v>
      </c>
      <c r="I7" s="38" t="s">
        <v>36</v>
      </c>
      <c r="J7" s="38" t="s">
        <v>35</v>
      </c>
      <c r="K7" s="38" t="s">
        <v>36</v>
      </c>
      <c r="L7" s="38" t="s">
        <v>35</v>
      </c>
      <c r="M7" s="38" t="s">
        <v>36</v>
      </c>
      <c r="N7" s="38" t="s">
        <v>35</v>
      </c>
      <c r="O7" s="38" t="s">
        <v>36</v>
      </c>
      <c r="P7" s="38" t="s">
        <v>35</v>
      </c>
      <c r="Q7" s="38" t="s">
        <v>36</v>
      </c>
      <c r="R7" s="38" t="s">
        <v>35</v>
      </c>
      <c r="S7" s="38" t="s">
        <v>36</v>
      </c>
    </row>
    <row r="8" spans="1:19" x14ac:dyDescent="0.25">
      <c r="A8" s="19" t="s">
        <v>19</v>
      </c>
      <c r="B8" s="8" t="s">
        <v>132</v>
      </c>
      <c r="C8" s="15">
        <v>959648</v>
      </c>
      <c r="D8" s="30">
        <v>5</v>
      </c>
      <c r="E8" s="21">
        <v>44986</v>
      </c>
      <c r="F8" s="52">
        <v>5.2499999999999998E-2</v>
      </c>
      <c r="G8" s="15">
        <v>4198</v>
      </c>
      <c r="J8" s="15">
        <v>29210</v>
      </c>
      <c r="K8" s="15">
        <f>25191-1</f>
        <v>25190</v>
      </c>
      <c r="L8" s="15">
        <v>29976</v>
      </c>
      <c r="M8" s="15">
        <v>24424</v>
      </c>
      <c r="N8" s="15">
        <v>30763</v>
      </c>
      <c r="O8" s="15">
        <v>23637</v>
      </c>
      <c r="P8" s="15">
        <v>31571</v>
      </c>
      <c r="Q8" s="15">
        <f>22830-1</f>
        <v>22829</v>
      </c>
      <c r="R8" s="15">
        <v>32400</v>
      </c>
      <c r="S8" s="15">
        <f>22001-1</f>
        <v>22000</v>
      </c>
    </row>
    <row r="9" spans="1:19" x14ac:dyDescent="0.25">
      <c r="K9"/>
      <c r="M9"/>
      <c r="N9"/>
      <c r="O9"/>
      <c r="P9"/>
      <c r="Q9"/>
      <c r="R9"/>
      <c r="S9"/>
    </row>
    <row r="10" spans="1:19" ht="15.75" thickBot="1" x14ac:dyDescent="0.3">
      <c r="A10" s="17" t="s">
        <v>61</v>
      </c>
      <c r="B10" s="42"/>
      <c r="C10" s="18">
        <f>SUM(C8:C9)</f>
        <v>959648</v>
      </c>
      <c r="D10" s="43"/>
      <c r="E10" s="44"/>
      <c r="F10" s="57"/>
      <c r="G10" s="18">
        <f>SUM(G8:G9)</f>
        <v>4198</v>
      </c>
      <c r="H10" s="18"/>
      <c r="I10" s="18"/>
      <c r="J10" s="18">
        <f>SUM(J8:J9)</f>
        <v>29210</v>
      </c>
      <c r="K10" s="18">
        <f>SUM(K8:K9)</f>
        <v>25190</v>
      </c>
      <c r="L10" s="18">
        <f>SUM(L8:L9)</f>
        <v>29976</v>
      </c>
      <c r="M10" s="18">
        <f>SUM(M8:M9)</f>
        <v>24424</v>
      </c>
      <c r="N10" s="18">
        <f t="shared" ref="N10:S10" si="0">SUM(N8:N9)</f>
        <v>30763</v>
      </c>
      <c r="O10" s="18">
        <f t="shared" si="0"/>
        <v>23637</v>
      </c>
      <c r="P10" s="18">
        <f t="shared" si="0"/>
        <v>31571</v>
      </c>
      <c r="Q10" s="18">
        <f t="shared" si="0"/>
        <v>22829</v>
      </c>
      <c r="R10" s="18">
        <f t="shared" si="0"/>
        <v>32400</v>
      </c>
      <c r="S10" s="18">
        <f t="shared" si="0"/>
        <v>22000</v>
      </c>
    </row>
    <row r="11" spans="1:19" ht="15.75" thickTop="1" x14ac:dyDescent="0.25">
      <c r="C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</row>
    <row r="12" spans="1:19" x14ac:dyDescent="0.25">
      <c r="A12" s="19" t="s">
        <v>19</v>
      </c>
      <c r="B12" s="8" t="s">
        <v>149</v>
      </c>
      <c r="C12" s="15">
        <v>2742622</v>
      </c>
      <c r="D12" s="30">
        <v>5</v>
      </c>
      <c r="E12" s="21">
        <v>45292</v>
      </c>
      <c r="F12" s="52">
        <v>5.2499999999999998E-2</v>
      </c>
      <c r="G12" s="15">
        <v>35997</v>
      </c>
      <c r="N12" s="15">
        <v>83479</v>
      </c>
      <c r="O12" s="15">
        <v>71994</v>
      </c>
      <c r="P12" s="15">
        <v>85671</v>
      </c>
      <c r="Q12" s="15">
        <v>69802</v>
      </c>
      <c r="R12" s="15">
        <v>87920</v>
      </c>
      <c r="S12" s="15">
        <f>67554-1</f>
        <v>67553</v>
      </c>
    </row>
    <row r="13" spans="1:19" x14ac:dyDescent="0.25">
      <c r="K13"/>
      <c r="M13"/>
      <c r="N13"/>
      <c r="O13"/>
      <c r="P13"/>
      <c r="Q13"/>
      <c r="R13"/>
      <c r="S13"/>
    </row>
    <row r="14" spans="1:19" ht="15.75" thickBot="1" x14ac:dyDescent="0.3">
      <c r="A14" s="17" t="s">
        <v>140</v>
      </c>
      <c r="B14" s="42"/>
      <c r="C14" s="18">
        <f>SUM(C12:C13)</f>
        <v>2742622</v>
      </c>
      <c r="D14" s="43"/>
      <c r="E14" s="44"/>
      <c r="F14" s="57"/>
      <c r="G14" s="18">
        <f>SUM(G12:G13)</f>
        <v>35997</v>
      </c>
      <c r="H14" s="18"/>
      <c r="I14" s="18"/>
      <c r="J14" s="18">
        <f>SUM(J12:J13)</f>
        <v>0</v>
      </c>
      <c r="K14" s="18">
        <f>SUM(K12:K13)</f>
        <v>0</v>
      </c>
      <c r="L14" s="18">
        <f>SUM(L12:L13)</f>
        <v>0</v>
      </c>
      <c r="M14" s="18">
        <f>SUM(M12:M13)</f>
        <v>0</v>
      </c>
      <c r="N14" s="18">
        <f t="shared" ref="N14:S14" si="1">SUM(N12:N13)</f>
        <v>83479</v>
      </c>
      <c r="O14" s="18">
        <f t="shared" si="1"/>
        <v>71994</v>
      </c>
      <c r="P14" s="18">
        <f t="shared" si="1"/>
        <v>85671</v>
      </c>
      <c r="Q14" s="18">
        <f t="shared" si="1"/>
        <v>69802</v>
      </c>
      <c r="R14" s="18">
        <f t="shared" si="1"/>
        <v>87920</v>
      </c>
      <c r="S14" s="18">
        <f t="shared" si="1"/>
        <v>67553</v>
      </c>
    </row>
    <row r="15" spans="1:19" ht="15.75" thickTop="1" x14ac:dyDescent="0.25">
      <c r="C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</row>
    <row r="16" spans="1:19" x14ac:dyDescent="0.25">
      <c r="C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</row>
    <row r="17" spans="3:19" x14ac:dyDescent="0.25">
      <c r="C17" s="29"/>
      <c r="G17" s="29"/>
      <c r="H17" s="29"/>
      <c r="I17" s="29"/>
      <c r="L17" s="46">
        <f t="shared" ref="L17:S17" si="2">L10+L14</f>
        <v>29976</v>
      </c>
      <c r="M17" s="46">
        <f t="shared" si="2"/>
        <v>24424</v>
      </c>
      <c r="N17" s="46">
        <f t="shared" si="2"/>
        <v>114242</v>
      </c>
      <c r="O17" s="46">
        <f t="shared" si="2"/>
        <v>95631</v>
      </c>
      <c r="P17" s="46">
        <f t="shared" si="2"/>
        <v>117242</v>
      </c>
      <c r="Q17" s="46">
        <f t="shared" si="2"/>
        <v>92631</v>
      </c>
      <c r="R17" s="46">
        <f t="shared" si="2"/>
        <v>120320</v>
      </c>
      <c r="S17" s="46">
        <f t="shared" si="2"/>
        <v>89553</v>
      </c>
    </row>
    <row r="18" spans="3:19" x14ac:dyDescent="0.25">
      <c r="C18" s="29"/>
      <c r="G18" s="29"/>
      <c r="H18" s="29"/>
      <c r="I18" s="29"/>
      <c r="K18"/>
      <c r="M18"/>
      <c r="N18" s="29"/>
      <c r="O18" s="29"/>
      <c r="P18" s="29"/>
      <c r="Q18" s="29"/>
      <c r="R18" s="29"/>
      <c r="S18" s="29"/>
    </row>
    <row r="19" spans="3:19" ht="15.75" thickBot="1" x14ac:dyDescent="0.3">
      <c r="C19" s="29"/>
      <c r="G19" s="29"/>
      <c r="H19" s="29"/>
      <c r="I19" s="29"/>
      <c r="R19" s="90">
        <f>R17+P17</f>
        <v>237562</v>
      </c>
      <c r="S19" s="90">
        <f>S17+Q17</f>
        <v>182184</v>
      </c>
    </row>
    <row r="20" spans="3:19" ht="15.75" thickTop="1" x14ac:dyDescent="0.25">
      <c r="C20" s="29"/>
      <c r="G20" s="29"/>
      <c r="H20" s="29"/>
      <c r="I20" s="29"/>
      <c r="J20" s="29"/>
      <c r="K20" s="19"/>
      <c r="L20" s="29"/>
      <c r="M20" s="19"/>
      <c r="N20" s="29"/>
      <c r="O20" s="19"/>
      <c r="P20" s="29"/>
      <c r="Q20" s="19"/>
      <c r="R20" s="29" t="s">
        <v>35</v>
      </c>
      <c r="S20" s="19" t="s">
        <v>36</v>
      </c>
    </row>
    <row r="21" spans="3:19" x14ac:dyDescent="0.25">
      <c r="J21" s="29"/>
      <c r="K21" s="29"/>
      <c r="L21" s="29"/>
      <c r="M21" s="29"/>
      <c r="N21" s="29"/>
      <c r="O21" s="29"/>
      <c r="P21" s="29"/>
      <c r="Q21" s="29"/>
      <c r="R21" s="29" t="s">
        <v>168</v>
      </c>
      <c r="S21" s="29" t="s">
        <v>168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97C99-DC80-4E8A-BD99-E72CDCFF7D5B}">
  <dimension ref="A1:S17"/>
  <sheetViews>
    <sheetView workbookViewId="0">
      <selection activeCell="A23" sqref="A23"/>
    </sheetView>
  </sheetViews>
  <sheetFormatPr defaultRowHeight="15" x14ac:dyDescent="0.25"/>
  <cols>
    <col min="1" max="1" width="6.7109375" style="19" customWidth="1"/>
    <col min="2" max="2" width="12.28515625" style="13" customWidth="1"/>
    <col min="3" max="3" width="13.85546875" style="15" customWidth="1"/>
    <col min="4" max="4" width="6.7109375" style="30" customWidth="1"/>
    <col min="5" max="5" width="9.140625" style="16"/>
    <col min="6" max="6" width="9.140625" style="56"/>
    <col min="7" max="7" width="10.28515625" style="15" customWidth="1"/>
    <col min="8" max="8" width="13.7109375" style="15" customWidth="1"/>
    <col min="9" max="9" width="13.7109375" customWidth="1"/>
    <col min="10" max="10" width="11.7109375" style="15" customWidth="1"/>
    <col min="11" max="11" width="11.7109375" customWidth="1"/>
    <col min="12" max="12" width="11.7109375" style="15" customWidth="1"/>
    <col min="13" max="19" width="11.7109375" customWidth="1"/>
    <col min="225" max="225" width="3.7109375" customWidth="1"/>
    <col min="226" max="226" width="6.7109375" customWidth="1"/>
    <col min="227" max="227" width="7" customWidth="1"/>
    <col min="228" max="228" width="13.85546875" customWidth="1"/>
    <col min="229" max="229" width="10" customWidth="1"/>
    <col min="230" max="230" width="14.28515625" customWidth="1"/>
    <col min="231" max="231" width="6.7109375" customWidth="1"/>
    <col min="233" max="233" width="7.7109375" customWidth="1"/>
    <col min="234" max="234" width="10.5703125" customWidth="1"/>
    <col min="235" max="235" width="10.28515625" customWidth="1"/>
    <col min="236" max="244" width="0" hidden="1" customWidth="1"/>
    <col min="245" max="245" width="13.28515625" customWidth="1"/>
    <col min="246" max="246" width="11.28515625" customWidth="1"/>
    <col min="247" max="247" width="11.7109375" customWidth="1"/>
    <col min="248" max="248" width="13.42578125" customWidth="1"/>
    <col min="249" max="251" width="11.7109375" customWidth="1"/>
    <col min="481" max="481" width="3.7109375" customWidth="1"/>
    <col min="482" max="482" width="6.7109375" customWidth="1"/>
    <col min="483" max="483" width="7" customWidth="1"/>
    <col min="484" max="484" width="13.85546875" customWidth="1"/>
    <col min="485" max="485" width="10" customWidth="1"/>
    <col min="486" max="486" width="14.28515625" customWidth="1"/>
    <col min="487" max="487" width="6.7109375" customWidth="1"/>
    <col min="489" max="489" width="7.7109375" customWidth="1"/>
    <col min="490" max="490" width="10.5703125" customWidth="1"/>
    <col min="491" max="491" width="10.28515625" customWidth="1"/>
    <col min="492" max="500" width="0" hidden="1" customWidth="1"/>
    <col min="501" max="501" width="13.28515625" customWidth="1"/>
    <col min="502" max="502" width="11.28515625" customWidth="1"/>
    <col min="503" max="503" width="11.7109375" customWidth="1"/>
    <col min="504" max="504" width="13.42578125" customWidth="1"/>
    <col min="505" max="507" width="11.7109375" customWidth="1"/>
    <col min="737" max="737" width="3.7109375" customWidth="1"/>
    <col min="738" max="738" width="6.7109375" customWidth="1"/>
    <col min="739" max="739" width="7" customWidth="1"/>
    <col min="740" max="740" width="13.85546875" customWidth="1"/>
    <col min="741" max="741" width="10" customWidth="1"/>
    <col min="742" max="742" width="14.28515625" customWidth="1"/>
    <col min="743" max="743" width="6.7109375" customWidth="1"/>
    <col min="745" max="745" width="7.7109375" customWidth="1"/>
    <col min="746" max="746" width="10.5703125" customWidth="1"/>
    <col min="747" max="747" width="10.28515625" customWidth="1"/>
    <col min="748" max="756" width="0" hidden="1" customWidth="1"/>
    <col min="757" max="757" width="13.28515625" customWidth="1"/>
    <col min="758" max="758" width="11.28515625" customWidth="1"/>
    <col min="759" max="759" width="11.7109375" customWidth="1"/>
    <col min="760" max="760" width="13.42578125" customWidth="1"/>
    <col min="761" max="763" width="11.7109375" customWidth="1"/>
    <col min="993" max="993" width="3.7109375" customWidth="1"/>
    <col min="994" max="994" width="6.7109375" customWidth="1"/>
    <col min="995" max="995" width="7" customWidth="1"/>
    <col min="996" max="996" width="13.85546875" customWidth="1"/>
    <col min="997" max="997" width="10" customWidth="1"/>
    <col min="998" max="998" width="14.28515625" customWidth="1"/>
    <col min="999" max="999" width="6.7109375" customWidth="1"/>
    <col min="1001" max="1001" width="7.7109375" customWidth="1"/>
    <col min="1002" max="1002" width="10.5703125" customWidth="1"/>
    <col min="1003" max="1003" width="10.28515625" customWidth="1"/>
    <col min="1004" max="1012" width="0" hidden="1" customWidth="1"/>
    <col min="1013" max="1013" width="13.28515625" customWidth="1"/>
    <col min="1014" max="1014" width="11.28515625" customWidth="1"/>
    <col min="1015" max="1015" width="11.7109375" customWidth="1"/>
    <col min="1016" max="1016" width="13.42578125" customWidth="1"/>
    <col min="1017" max="1019" width="11.7109375" customWidth="1"/>
    <col min="1249" max="1249" width="3.7109375" customWidth="1"/>
    <col min="1250" max="1250" width="6.7109375" customWidth="1"/>
    <col min="1251" max="1251" width="7" customWidth="1"/>
    <col min="1252" max="1252" width="13.85546875" customWidth="1"/>
    <col min="1253" max="1253" width="10" customWidth="1"/>
    <col min="1254" max="1254" width="14.28515625" customWidth="1"/>
    <col min="1255" max="1255" width="6.7109375" customWidth="1"/>
    <col min="1257" max="1257" width="7.7109375" customWidth="1"/>
    <col min="1258" max="1258" width="10.5703125" customWidth="1"/>
    <col min="1259" max="1259" width="10.28515625" customWidth="1"/>
    <col min="1260" max="1268" width="0" hidden="1" customWidth="1"/>
    <col min="1269" max="1269" width="13.28515625" customWidth="1"/>
    <col min="1270" max="1270" width="11.28515625" customWidth="1"/>
    <col min="1271" max="1271" width="11.7109375" customWidth="1"/>
    <col min="1272" max="1272" width="13.42578125" customWidth="1"/>
    <col min="1273" max="1275" width="11.7109375" customWidth="1"/>
    <col min="1505" max="1505" width="3.7109375" customWidth="1"/>
    <col min="1506" max="1506" width="6.7109375" customWidth="1"/>
    <col min="1507" max="1507" width="7" customWidth="1"/>
    <col min="1508" max="1508" width="13.85546875" customWidth="1"/>
    <col min="1509" max="1509" width="10" customWidth="1"/>
    <col min="1510" max="1510" width="14.28515625" customWidth="1"/>
    <col min="1511" max="1511" width="6.7109375" customWidth="1"/>
    <col min="1513" max="1513" width="7.7109375" customWidth="1"/>
    <col min="1514" max="1514" width="10.5703125" customWidth="1"/>
    <col min="1515" max="1515" width="10.28515625" customWidth="1"/>
    <col min="1516" max="1524" width="0" hidden="1" customWidth="1"/>
    <col min="1525" max="1525" width="13.28515625" customWidth="1"/>
    <col min="1526" max="1526" width="11.28515625" customWidth="1"/>
    <col min="1527" max="1527" width="11.7109375" customWidth="1"/>
    <col min="1528" max="1528" width="13.42578125" customWidth="1"/>
    <col min="1529" max="1531" width="11.7109375" customWidth="1"/>
    <col min="1761" max="1761" width="3.7109375" customWidth="1"/>
    <col min="1762" max="1762" width="6.7109375" customWidth="1"/>
    <col min="1763" max="1763" width="7" customWidth="1"/>
    <col min="1764" max="1764" width="13.85546875" customWidth="1"/>
    <col min="1765" max="1765" width="10" customWidth="1"/>
    <col min="1766" max="1766" width="14.28515625" customWidth="1"/>
    <col min="1767" max="1767" width="6.7109375" customWidth="1"/>
    <col min="1769" max="1769" width="7.7109375" customWidth="1"/>
    <col min="1770" max="1770" width="10.5703125" customWidth="1"/>
    <col min="1771" max="1771" width="10.28515625" customWidth="1"/>
    <col min="1772" max="1780" width="0" hidden="1" customWidth="1"/>
    <col min="1781" max="1781" width="13.28515625" customWidth="1"/>
    <col min="1782" max="1782" width="11.28515625" customWidth="1"/>
    <col min="1783" max="1783" width="11.7109375" customWidth="1"/>
    <col min="1784" max="1784" width="13.42578125" customWidth="1"/>
    <col min="1785" max="1787" width="11.7109375" customWidth="1"/>
    <col min="2017" max="2017" width="3.7109375" customWidth="1"/>
    <col min="2018" max="2018" width="6.7109375" customWidth="1"/>
    <col min="2019" max="2019" width="7" customWidth="1"/>
    <col min="2020" max="2020" width="13.85546875" customWidth="1"/>
    <col min="2021" max="2021" width="10" customWidth="1"/>
    <col min="2022" max="2022" width="14.28515625" customWidth="1"/>
    <col min="2023" max="2023" width="6.7109375" customWidth="1"/>
    <col min="2025" max="2025" width="7.7109375" customWidth="1"/>
    <col min="2026" max="2026" width="10.5703125" customWidth="1"/>
    <col min="2027" max="2027" width="10.28515625" customWidth="1"/>
    <col min="2028" max="2036" width="0" hidden="1" customWidth="1"/>
    <col min="2037" max="2037" width="13.28515625" customWidth="1"/>
    <col min="2038" max="2038" width="11.28515625" customWidth="1"/>
    <col min="2039" max="2039" width="11.7109375" customWidth="1"/>
    <col min="2040" max="2040" width="13.42578125" customWidth="1"/>
    <col min="2041" max="2043" width="11.7109375" customWidth="1"/>
    <col min="2273" max="2273" width="3.7109375" customWidth="1"/>
    <col min="2274" max="2274" width="6.7109375" customWidth="1"/>
    <col min="2275" max="2275" width="7" customWidth="1"/>
    <col min="2276" max="2276" width="13.85546875" customWidth="1"/>
    <col min="2277" max="2277" width="10" customWidth="1"/>
    <col min="2278" max="2278" width="14.28515625" customWidth="1"/>
    <col min="2279" max="2279" width="6.7109375" customWidth="1"/>
    <col min="2281" max="2281" width="7.7109375" customWidth="1"/>
    <col min="2282" max="2282" width="10.5703125" customWidth="1"/>
    <col min="2283" max="2283" width="10.28515625" customWidth="1"/>
    <col min="2284" max="2292" width="0" hidden="1" customWidth="1"/>
    <col min="2293" max="2293" width="13.28515625" customWidth="1"/>
    <col min="2294" max="2294" width="11.28515625" customWidth="1"/>
    <col min="2295" max="2295" width="11.7109375" customWidth="1"/>
    <col min="2296" max="2296" width="13.42578125" customWidth="1"/>
    <col min="2297" max="2299" width="11.7109375" customWidth="1"/>
    <col min="2529" max="2529" width="3.7109375" customWidth="1"/>
    <col min="2530" max="2530" width="6.7109375" customWidth="1"/>
    <col min="2531" max="2531" width="7" customWidth="1"/>
    <col min="2532" max="2532" width="13.85546875" customWidth="1"/>
    <col min="2533" max="2533" width="10" customWidth="1"/>
    <col min="2534" max="2534" width="14.28515625" customWidth="1"/>
    <col min="2535" max="2535" width="6.7109375" customWidth="1"/>
    <col min="2537" max="2537" width="7.7109375" customWidth="1"/>
    <col min="2538" max="2538" width="10.5703125" customWidth="1"/>
    <col min="2539" max="2539" width="10.28515625" customWidth="1"/>
    <col min="2540" max="2548" width="0" hidden="1" customWidth="1"/>
    <col min="2549" max="2549" width="13.28515625" customWidth="1"/>
    <col min="2550" max="2550" width="11.28515625" customWidth="1"/>
    <col min="2551" max="2551" width="11.7109375" customWidth="1"/>
    <col min="2552" max="2552" width="13.42578125" customWidth="1"/>
    <col min="2553" max="2555" width="11.7109375" customWidth="1"/>
    <col min="2785" max="2785" width="3.7109375" customWidth="1"/>
    <col min="2786" max="2786" width="6.7109375" customWidth="1"/>
    <col min="2787" max="2787" width="7" customWidth="1"/>
    <col min="2788" max="2788" width="13.85546875" customWidth="1"/>
    <col min="2789" max="2789" width="10" customWidth="1"/>
    <col min="2790" max="2790" width="14.28515625" customWidth="1"/>
    <col min="2791" max="2791" width="6.7109375" customWidth="1"/>
    <col min="2793" max="2793" width="7.7109375" customWidth="1"/>
    <col min="2794" max="2794" width="10.5703125" customWidth="1"/>
    <col min="2795" max="2795" width="10.28515625" customWidth="1"/>
    <col min="2796" max="2804" width="0" hidden="1" customWidth="1"/>
    <col min="2805" max="2805" width="13.28515625" customWidth="1"/>
    <col min="2806" max="2806" width="11.28515625" customWidth="1"/>
    <col min="2807" max="2807" width="11.7109375" customWidth="1"/>
    <col min="2808" max="2808" width="13.42578125" customWidth="1"/>
    <col min="2809" max="2811" width="11.7109375" customWidth="1"/>
    <col min="3041" max="3041" width="3.7109375" customWidth="1"/>
    <col min="3042" max="3042" width="6.7109375" customWidth="1"/>
    <col min="3043" max="3043" width="7" customWidth="1"/>
    <col min="3044" max="3044" width="13.85546875" customWidth="1"/>
    <col min="3045" max="3045" width="10" customWidth="1"/>
    <col min="3046" max="3046" width="14.28515625" customWidth="1"/>
    <col min="3047" max="3047" width="6.7109375" customWidth="1"/>
    <col min="3049" max="3049" width="7.7109375" customWidth="1"/>
    <col min="3050" max="3050" width="10.5703125" customWidth="1"/>
    <col min="3051" max="3051" width="10.28515625" customWidth="1"/>
    <col min="3052" max="3060" width="0" hidden="1" customWidth="1"/>
    <col min="3061" max="3061" width="13.28515625" customWidth="1"/>
    <col min="3062" max="3062" width="11.28515625" customWidth="1"/>
    <col min="3063" max="3063" width="11.7109375" customWidth="1"/>
    <col min="3064" max="3064" width="13.42578125" customWidth="1"/>
    <col min="3065" max="3067" width="11.7109375" customWidth="1"/>
    <col min="3297" max="3297" width="3.7109375" customWidth="1"/>
    <col min="3298" max="3298" width="6.7109375" customWidth="1"/>
    <col min="3299" max="3299" width="7" customWidth="1"/>
    <col min="3300" max="3300" width="13.85546875" customWidth="1"/>
    <col min="3301" max="3301" width="10" customWidth="1"/>
    <col min="3302" max="3302" width="14.28515625" customWidth="1"/>
    <col min="3303" max="3303" width="6.7109375" customWidth="1"/>
    <col min="3305" max="3305" width="7.7109375" customWidth="1"/>
    <col min="3306" max="3306" width="10.5703125" customWidth="1"/>
    <col min="3307" max="3307" width="10.28515625" customWidth="1"/>
    <col min="3308" max="3316" width="0" hidden="1" customWidth="1"/>
    <col min="3317" max="3317" width="13.28515625" customWidth="1"/>
    <col min="3318" max="3318" width="11.28515625" customWidth="1"/>
    <col min="3319" max="3319" width="11.7109375" customWidth="1"/>
    <col min="3320" max="3320" width="13.42578125" customWidth="1"/>
    <col min="3321" max="3323" width="11.7109375" customWidth="1"/>
    <col min="3553" max="3553" width="3.7109375" customWidth="1"/>
    <col min="3554" max="3554" width="6.7109375" customWidth="1"/>
    <col min="3555" max="3555" width="7" customWidth="1"/>
    <col min="3556" max="3556" width="13.85546875" customWidth="1"/>
    <col min="3557" max="3557" width="10" customWidth="1"/>
    <col min="3558" max="3558" width="14.28515625" customWidth="1"/>
    <col min="3559" max="3559" width="6.7109375" customWidth="1"/>
    <col min="3561" max="3561" width="7.7109375" customWidth="1"/>
    <col min="3562" max="3562" width="10.5703125" customWidth="1"/>
    <col min="3563" max="3563" width="10.28515625" customWidth="1"/>
    <col min="3564" max="3572" width="0" hidden="1" customWidth="1"/>
    <col min="3573" max="3573" width="13.28515625" customWidth="1"/>
    <col min="3574" max="3574" width="11.28515625" customWidth="1"/>
    <col min="3575" max="3575" width="11.7109375" customWidth="1"/>
    <col min="3576" max="3576" width="13.42578125" customWidth="1"/>
    <col min="3577" max="3579" width="11.7109375" customWidth="1"/>
    <col min="3809" max="3809" width="3.7109375" customWidth="1"/>
    <col min="3810" max="3810" width="6.7109375" customWidth="1"/>
    <col min="3811" max="3811" width="7" customWidth="1"/>
    <col min="3812" max="3812" width="13.85546875" customWidth="1"/>
    <col min="3813" max="3813" width="10" customWidth="1"/>
    <col min="3814" max="3814" width="14.28515625" customWidth="1"/>
    <col min="3815" max="3815" width="6.7109375" customWidth="1"/>
    <col min="3817" max="3817" width="7.7109375" customWidth="1"/>
    <col min="3818" max="3818" width="10.5703125" customWidth="1"/>
    <col min="3819" max="3819" width="10.28515625" customWidth="1"/>
    <col min="3820" max="3828" width="0" hidden="1" customWidth="1"/>
    <col min="3829" max="3829" width="13.28515625" customWidth="1"/>
    <col min="3830" max="3830" width="11.28515625" customWidth="1"/>
    <col min="3831" max="3831" width="11.7109375" customWidth="1"/>
    <col min="3832" max="3832" width="13.42578125" customWidth="1"/>
    <col min="3833" max="3835" width="11.7109375" customWidth="1"/>
    <col min="4065" max="4065" width="3.7109375" customWidth="1"/>
    <col min="4066" max="4066" width="6.7109375" customWidth="1"/>
    <col min="4067" max="4067" width="7" customWidth="1"/>
    <col min="4068" max="4068" width="13.85546875" customWidth="1"/>
    <col min="4069" max="4069" width="10" customWidth="1"/>
    <col min="4070" max="4070" width="14.28515625" customWidth="1"/>
    <col min="4071" max="4071" width="6.7109375" customWidth="1"/>
    <col min="4073" max="4073" width="7.7109375" customWidth="1"/>
    <col min="4074" max="4074" width="10.5703125" customWidth="1"/>
    <col min="4075" max="4075" width="10.28515625" customWidth="1"/>
    <col min="4076" max="4084" width="0" hidden="1" customWidth="1"/>
    <col min="4085" max="4085" width="13.28515625" customWidth="1"/>
    <col min="4086" max="4086" width="11.28515625" customWidth="1"/>
    <col min="4087" max="4087" width="11.7109375" customWidth="1"/>
    <col min="4088" max="4088" width="13.42578125" customWidth="1"/>
    <col min="4089" max="4091" width="11.7109375" customWidth="1"/>
    <col min="4321" max="4321" width="3.7109375" customWidth="1"/>
    <col min="4322" max="4322" width="6.7109375" customWidth="1"/>
    <col min="4323" max="4323" width="7" customWidth="1"/>
    <col min="4324" max="4324" width="13.85546875" customWidth="1"/>
    <col min="4325" max="4325" width="10" customWidth="1"/>
    <col min="4326" max="4326" width="14.28515625" customWidth="1"/>
    <col min="4327" max="4327" width="6.7109375" customWidth="1"/>
    <col min="4329" max="4329" width="7.7109375" customWidth="1"/>
    <col min="4330" max="4330" width="10.5703125" customWidth="1"/>
    <col min="4331" max="4331" width="10.28515625" customWidth="1"/>
    <col min="4332" max="4340" width="0" hidden="1" customWidth="1"/>
    <col min="4341" max="4341" width="13.28515625" customWidth="1"/>
    <col min="4342" max="4342" width="11.28515625" customWidth="1"/>
    <col min="4343" max="4343" width="11.7109375" customWidth="1"/>
    <col min="4344" max="4344" width="13.42578125" customWidth="1"/>
    <col min="4345" max="4347" width="11.7109375" customWidth="1"/>
    <col min="4577" max="4577" width="3.7109375" customWidth="1"/>
    <col min="4578" max="4578" width="6.7109375" customWidth="1"/>
    <col min="4579" max="4579" width="7" customWidth="1"/>
    <col min="4580" max="4580" width="13.85546875" customWidth="1"/>
    <col min="4581" max="4581" width="10" customWidth="1"/>
    <col min="4582" max="4582" width="14.28515625" customWidth="1"/>
    <col min="4583" max="4583" width="6.7109375" customWidth="1"/>
    <col min="4585" max="4585" width="7.7109375" customWidth="1"/>
    <col min="4586" max="4586" width="10.5703125" customWidth="1"/>
    <col min="4587" max="4587" width="10.28515625" customWidth="1"/>
    <col min="4588" max="4596" width="0" hidden="1" customWidth="1"/>
    <col min="4597" max="4597" width="13.28515625" customWidth="1"/>
    <col min="4598" max="4598" width="11.28515625" customWidth="1"/>
    <col min="4599" max="4599" width="11.7109375" customWidth="1"/>
    <col min="4600" max="4600" width="13.42578125" customWidth="1"/>
    <col min="4601" max="4603" width="11.7109375" customWidth="1"/>
    <col min="4833" max="4833" width="3.7109375" customWidth="1"/>
    <col min="4834" max="4834" width="6.7109375" customWidth="1"/>
    <col min="4835" max="4835" width="7" customWidth="1"/>
    <col min="4836" max="4836" width="13.85546875" customWidth="1"/>
    <col min="4837" max="4837" width="10" customWidth="1"/>
    <col min="4838" max="4838" width="14.28515625" customWidth="1"/>
    <col min="4839" max="4839" width="6.7109375" customWidth="1"/>
    <col min="4841" max="4841" width="7.7109375" customWidth="1"/>
    <col min="4842" max="4842" width="10.5703125" customWidth="1"/>
    <col min="4843" max="4843" width="10.28515625" customWidth="1"/>
    <col min="4844" max="4852" width="0" hidden="1" customWidth="1"/>
    <col min="4853" max="4853" width="13.28515625" customWidth="1"/>
    <col min="4854" max="4854" width="11.28515625" customWidth="1"/>
    <col min="4855" max="4855" width="11.7109375" customWidth="1"/>
    <col min="4856" max="4856" width="13.42578125" customWidth="1"/>
    <col min="4857" max="4859" width="11.7109375" customWidth="1"/>
    <col min="5089" max="5089" width="3.7109375" customWidth="1"/>
    <col min="5090" max="5090" width="6.7109375" customWidth="1"/>
    <col min="5091" max="5091" width="7" customWidth="1"/>
    <col min="5092" max="5092" width="13.85546875" customWidth="1"/>
    <col min="5093" max="5093" width="10" customWidth="1"/>
    <col min="5094" max="5094" width="14.28515625" customWidth="1"/>
    <col min="5095" max="5095" width="6.7109375" customWidth="1"/>
    <col min="5097" max="5097" width="7.7109375" customWidth="1"/>
    <col min="5098" max="5098" width="10.5703125" customWidth="1"/>
    <col min="5099" max="5099" width="10.28515625" customWidth="1"/>
    <col min="5100" max="5108" width="0" hidden="1" customWidth="1"/>
    <col min="5109" max="5109" width="13.28515625" customWidth="1"/>
    <col min="5110" max="5110" width="11.28515625" customWidth="1"/>
    <col min="5111" max="5111" width="11.7109375" customWidth="1"/>
    <col min="5112" max="5112" width="13.42578125" customWidth="1"/>
    <col min="5113" max="5115" width="11.7109375" customWidth="1"/>
    <col min="5345" max="5345" width="3.7109375" customWidth="1"/>
    <col min="5346" max="5346" width="6.7109375" customWidth="1"/>
    <col min="5347" max="5347" width="7" customWidth="1"/>
    <col min="5348" max="5348" width="13.85546875" customWidth="1"/>
    <col min="5349" max="5349" width="10" customWidth="1"/>
    <col min="5350" max="5350" width="14.28515625" customWidth="1"/>
    <col min="5351" max="5351" width="6.7109375" customWidth="1"/>
    <col min="5353" max="5353" width="7.7109375" customWidth="1"/>
    <col min="5354" max="5354" width="10.5703125" customWidth="1"/>
    <col min="5355" max="5355" width="10.28515625" customWidth="1"/>
    <col min="5356" max="5364" width="0" hidden="1" customWidth="1"/>
    <col min="5365" max="5365" width="13.28515625" customWidth="1"/>
    <col min="5366" max="5366" width="11.28515625" customWidth="1"/>
    <col min="5367" max="5367" width="11.7109375" customWidth="1"/>
    <col min="5368" max="5368" width="13.42578125" customWidth="1"/>
    <col min="5369" max="5371" width="11.7109375" customWidth="1"/>
    <col min="5601" max="5601" width="3.7109375" customWidth="1"/>
    <col min="5602" max="5602" width="6.7109375" customWidth="1"/>
    <col min="5603" max="5603" width="7" customWidth="1"/>
    <col min="5604" max="5604" width="13.85546875" customWidth="1"/>
    <col min="5605" max="5605" width="10" customWidth="1"/>
    <col min="5606" max="5606" width="14.28515625" customWidth="1"/>
    <col min="5607" max="5607" width="6.7109375" customWidth="1"/>
    <col min="5609" max="5609" width="7.7109375" customWidth="1"/>
    <col min="5610" max="5610" width="10.5703125" customWidth="1"/>
    <col min="5611" max="5611" width="10.28515625" customWidth="1"/>
    <col min="5612" max="5620" width="0" hidden="1" customWidth="1"/>
    <col min="5621" max="5621" width="13.28515625" customWidth="1"/>
    <col min="5622" max="5622" width="11.28515625" customWidth="1"/>
    <col min="5623" max="5623" width="11.7109375" customWidth="1"/>
    <col min="5624" max="5624" width="13.42578125" customWidth="1"/>
    <col min="5625" max="5627" width="11.7109375" customWidth="1"/>
    <col min="5857" max="5857" width="3.7109375" customWidth="1"/>
    <col min="5858" max="5858" width="6.7109375" customWidth="1"/>
    <col min="5859" max="5859" width="7" customWidth="1"/>
    <col min="5860" max="5860" width="13.85546875" customWidth="1"/>
    <col min="5861" max="5861" width="10" customWidth="1"/>
    <col min="5862" max="5862" width="14.28515625" customWidth="1"/>
    <col min="5863" max="5863" width="6.7109375" customWidth="1"/>
    <col min="5865" max="5865" width="7.7109375" customWidth="1"/>
    <col min="5866" max="5866" width="10.5703125" customWidth="1"/>
    <col min="5867" max="5867" width="10.28515625" customWidth="1"/>
    <col min="5868" max="5876" width="0" hidden="1" customWidth="1"/>
    <col min="5877" max="5877" width="13.28515625" customWidth="1"/>
    <col min="5878" max="5878" width="11.28515625" customWidth="1"/>
    <col min="5879" max="5879" width="11.7109375" customWidth="1"/>
    <col min="5880" max="5880" width="13.42578125" customWidth="1"/>
    <col min="5881" max="5883" width="11.7109375" customWidth="1"/>
    <col min="6113" max="6113" width="3.7109375" customWidth="1"/>
    <col min="6114" max="6114" width="6.7109375" customWidth="1"/>
    <col min="6115" max="6115" width="7" customWidth="1"/>
    <col min="6116" max="6116" width="13.85546875" customWidth="1"/>
    <col min="6117" max="6117" width="10" customWidth="1"/>
    <col min="6118" max="6118" width="14.28515625" customWidth="1"/>
    <col min="6119" max="6119" width="6.7109375" customWidth="1"/>
    <col min="6121" max="6121" width="7.7109375" customWidth="1"/>
    <col min="6122" max="6122" width="10.5703125" customWidth="1"/>
    <col min="6123" max="6123" width="10.28515625" customWidth="1"/>
    <col min="6124" max="6132" width="0" hidden="1" customWidth="1"/>
    <col min="6133" max="6133" width="13.28515625" customWidth="1"/>
    <col min="6134" max="6134" width="11.28515625" customWidth="1"/>
    <col min="6135" max="6135" width="11.7109375" customWidth="1"/>
    <col min="6136" max="6136" width="13.42578125" customWidth="1"/>
    <col min="6137" max="6139" width="11.7109375" customWidth="1"/>
    <col min="6369" max="6369" width="3.7109375" customWidth="1"/>
    <col min="6370" max="6370" width="6.7109375" customWidth="1"/>
    <col min="6371" max="6371" width="7" customWidth="1"/>
    <col min="6372" max="6372" width="13.85546875" customWidth="1"/>
    <col min="6373" max="6373" width="10" customWidth="1"/>
    <col min="6374" max="6374" width="14.28515625" customWidth="1"/>
    <col min="6375" max="6375" width="6.7109375" customWidth="1"/>
    <col min="6377" max="6377" width="7.7109375" customWidth="1"/>
    <col min="6378" max="6378" width="10.5703125" customWidth="1"/>
    <col min="6379" max="6379" width="10.28515625" customWidth="1"/>
    <col min="6380" max="6388" width="0" hidden="1" customWidth="1"/>
    <col min="6389" max="6389" width="13.28515625" customWidth="1"/>
    <col min="6390" max="6390" width="11.28515625" customWidth="1"/>
    <col min="6391" max="6391" width="11.7109375" customWidth="1"/>
    <col min="6392" max="6392" width="13.42578125" customWidth="1"/>
    <col min="6393" max="6395" width="11.7109375" customWidth="1"/>
    <col min="6625" max="6625" width="3.7109375" customWidth="1"/>
    <col min="6626" max="6626" width="6.7109375" customWidth="1"/>
    <col min="6627" max="6627" width="7" customWidth="1"/>
    <col min="6628" max="6628" width="13.85546875" customWidth="1"/>
    <col min="6629" max="6629" width="10" customWidth="1"/>
    <col min="6630" max="6630" width="14.28515625" customWidth="1"/>
    <col min="6631" max="6631" width="6.7109375" customWidth="1"/>
    <col min="6633" max="6633" width="7.7109375" customWidth="1"/>
    <col min="6634" max="6634" width="10.5703125" customWidth="1"/>
    <col min="6635" max="6635" width="10.28515625" customWidth="1"/>
    <col min="6636" max="6644" width="0" hidden="1" customWidth="1"/>
    <col min="6645" max="6645" width="13.28515625" customWidth="1"/>
    <col min="6646" max="6646" width="11.28515625" customWidth="1"/>
    <col min="6647" max="6647" width="11.7109375" customWidth="1"/>
    <col min="6648" max="6648" width="13.42578125" customWidth="1"/>
    <col min="6649" max="6651" width="11.7109375" customWidth="1"/>
    <col min="6881" max="6881" width="3.7109375" customWidth="1"/>
    <col min="6882" max="6882" width="6.7109375" customWidth="1"/>
    <col min="6883" max="6883" width="7" customWidth="1"/>
    <col min="6884" max="6884" width="13.85546875" customWidth="1"/>
    <col min="6885" max="6885" width="10" customWidth="1"/>
    <col min="6886" max="6886" width="14.28515625" customWidth="1"/>
    <col min="6887" max="6887" width="6.7109375" customWidth="1"/>
    <col min="6889" max="6889" width="7.7109375" customWidth="1"/>
    <col min="6890" max="6890" width="10.5703125" customWidth="1"/>
    <col min="6891" max="6891" width="10.28515625" customWidth="1"/>
    <col min="6892" max="6900" width="0" hidden="1" customWidth="1"/>
    <col min="6901" max="6901" width="13.28515625" customWidth="1"/>
    <col min="6902" max="6902" width="11.28515625" customWidth="1"/>
    <col min="6903" max="6903" width="11.7109375" customWidth="1"/>
    <col min="6904" max="6904" width="13.42578125" customWidth="1"/>
    <col min="6905" max="6907" width="11.7109375" customWidth="1"/>
    <col min="7137" max="7137" width="3.7109375" customWidth="1"/>
    <col min="7138" max="7138" width="6.7109375" customWidth="1"/>
    <col min="7139" max="7139" width="7" customWidth="1"/>
    <col min="7140" max="7140" width="13.85546875" customWidth="1"/>
    <col min="7141" max="7141" width="10" customWidth="1"/>
    <col min="7142" max="7142" width="14.28515625" customWidth="1"/>
    <col min="7143" max="7143" width="6.7109375" customWidth="1"/>
    <col min="7145" max="7145" width="7.7109375" customWidth="1"/>
    <col min="7146" max="7146" width="10.5703125" customWidth="1"/>
    <col min="7147" max="7147" width="10.28515625" customWidth="1"/>
    <col min="7148" max="7156" width="0" hidden="1" customWidth="1"/>
    <col min="7157" max="7157" width="13.28515625" customWidth="1"/>
    <col min="7158" max="7158" width="11.28515625" customWidth="1"/>
    <col min="7159" max="7159" width="11.7109375" customWidth="1"/>
    <col min="7160" max="7160" width="13.42578125" customWidth="1"/>
    <col min="7161" max="7163" width="11.7109375" customWidth="1"/>
    <col min="7393" max="7393" width="3.7109375" customWidth="1"/>
    <col min="7394" max="7394" width="6.7109375" customWidth="1"/>
    <col min="7395" max="7395" width="7" customWidth="1"/>
    <col min="7396" max="7396" width="13.85546875" customWidth="1"/>
    <col min="7397" max="7397" width="10" customWidth="1"/>
    <col min="7398" max="7398" width="14.28515625" customWidth="1"/>
    <col min="7399" max="7399" width="6.7109375" customWidth="1"/>
    <col min="7401" max="7401" width="7.7109375" customWidth="1"/>
    <col min="7402" max="7402" width="10.5703125" customWidth="1"/>
    <col min="7403" max="7403" width="10.28515625" customWidth="1"/>
    <col min="7404" max="7412" width="0" hidden="1" customWidth="1"/>
    <col min="7413" max="7413" width="13.28515625" customWidth="1"/>
    <col min="7414" max="7414" width="11.28515625" customWidth="1"/>
    <col min="7415" max="7415" width="11.7109375" customWidth="1"/>
    <col min="7416" max="7416" width="13.42578125" customWidth="1"/>
    <col min="7417" max="7419" width="11.7109375" customWidth="1"/>
    <col min="7649" max="7649" width="3.7109375" customWidth="1"/>
    <col min="7650" max="7650" width="6.7109375" customWidth="1"/>
    <col min="7651" max="7651" width="7" customWidth="1"/>
    <col min="7652" max="7652" width="13.85546875" customWidth="1"/>
    <col min="7653" max="7653" width="10" customWidth="1"/>
    <col min="7654" max="7654" width="14.28515625" customWidth="1"/>
    <col min="7655" max="7655" width="6.7109375" customWidth="1"/>
    <col min="7657" max="7657" width="7.7109375" customWidth="1"/>
    <col min="7658" max="7658" width="10.5703125" customWidth="1"/>
    <col min="7659" max="7659" width="10.28515625" customWidth="1"/>
    <col min="7660" max="7668" width="0" hidden="1" customWidth="1"/>
    <col min="7669" max="7669" width="13.28515625" customWidth="1"/>
    <col min="7670" max="7670" width="11.28515625" customWidth="1"/>
    <col min="7671" max="7671" width="11.7109375" customWidth="1"/>
    <col min="7672" max="7672" width="13.42578125" customWidth="1"/>
    <col min="7673" max="7675" width="11.7109375" customWidth="1"/>
    <col min="7905" max="7905" width="3.7109375" customWidth="1"/>
    <col min="7906" max="7906" width="6.7109375" customWidth="1"/>
    <col min="7907" max="7907" width="7" customWidth="1"/>
    <col min="7908" max="7908" width="13.85546875" customWidth="1"/>
    <col min="7909" max="7909" width="10" customWidth="1"/>
    <col min="7910" max="7910" width="14.28515625" customWidth="1"/>
    <col min="7911" max="7911" width="6.7109375" customWidth="1"/>
    <col min="7913" max="7913" width="7.7109375" customWidth="1"/>
    <col min="7914" max="7914" width="10.5703125" customWidth="1"/>
    <col min="7915" max="7915" width="10.28515625" customWidth="1"/>
    <col min="7916" max="7924" width="0" hidden="1" customWidth="1"/>
    <col min="7925" max="7925" width="13.28515625" customWidth="1"/>
    <col min="7926" max="7926" width="11.28515625" customWidth="1"/>
    <col min="7927" max="7927" width="11.7109375" customWidth="1"/>
    <col min="7928" max="7928" width="13.42578125" customWidth="1"/>
    <col min="7929" max="7931" width="11.7109375" customWidth="1"/>
    <col min="8161" max="8161" width="3.7109375" customWidth="1"/>
    <col min="8162" max="8162" width="6.7109375" customWidth="1"/>
    <col min="8163" max="8163" width="7" customWidth="1"/>
    <col min="8164" max="8164" width="13.85546875" customWidth="1"/>
    <col min="8165" max="8165" width="10" customWidth="1"/>
    <col min="8166" max="8166" width="14.28515625" customWidth="1"/>
    <col min="8167" max="8167" width="6.7109375" customWidth="1"/>
    <col min="8169" max="8169" width="7.7109375" customWidth="1"/>
    <col min="8170" max="8170" width="10.5703125" customWidth="1"/>
    <col min="8171" max="8171" width="10.28515625" customWidth="1"/>
    <col min="8172" max="8180" width="0" hidden="1" customWidth="1"/>
    <col min="8181" max="8181" width="13.28515625" customWidth="1"/>
    <col min="8182" max="8182" width="11.28515625" customWidth="1"/>
    <col min="8183" max="8183" width="11.7109375" customWidth="1"/>
    <col min="8184" max="8184" width="13.42578125" customWidth="1"/>
    <col min="8185" max="8187" width="11.7109375" customWidth="1"/>
    <col min="8417" max="8417" width="3.7109375" customWidth="1"/>
    <col min="8418" max="8418" width="6.7109375" customWidth="1"/>
    <col min="8419" max="8419" width="7" customWidth="1"/>
    <col min="8420" max="8420" width="13.85546875" customWidth="1"/>
    <col min="8421" max="8421" width="10" customWidth="1"/>
    <col min="8422" max="8422" width="14.28515625" customWidth="1"/>
    <col min="8423" max="8423" width="6.7109375" customWidth="1"/>
    <col min="8425" max="8425" width="7.7109375" customWidth="1"/>
    <col min="8426" max="8426" width="10.5703125" customWidth="1"/>
    <col min="8427" max="8427" width="10.28515625" customWidth="1"/>
    <col min="8428" max="8436" width="0" hidden="1" customWidth="1"/>
    <col min="8437" max="8437" width="13.28515625" customWidth="1"/>
    <col min="8438" max="8438" width="11.28515625" customWidth="1"/>
    <col min="8439" max="8439" width="11.7109375" customWidth="1"/>
    <col min="8440" max="8440" width="13.42578125" customWidth="1"/>
    <col min="8441" max="8443" width="11.7109375" customWidth="1"/>
    <col min="8673" max="8673" width="3.7109375" customWidth="1"/>
    <col min="8674" max="8674" width="6.7109375" customWidth="1"/>
    <col min="8675" max="8675" width="7" customWidth="1"/>
    <col min="8676" max="8676" width="13.85546875" customWidth="1"/>
    <col min="8677" max="8677" width="10" customWidth="1"/>
    <col min="8678" max="8678" width="14.28515625" customWidth="1"/>
    <col min="8679" max="8679" width="6.7109375" customWidth="1"/>
    <col min="8681" max="8681" width="7.7109375" customWidth="1"/>
    <col min="8682" max="8682" width="10.5703125" customWidth="1"/>
    <col min="8683" max="8683" width="10.28515625" customWidth="1"/>
    <col min="8684" max="8692" width="0" hidden="1" customWidth="1"/>
    <col min="8693" max="8693" width="13.28515625" customWidth="1"/>
    <col min="8694" max="8694" width="11.28515625" customWidth="1"/>
    <col min="8695" max="8695" width="11.7109375" customWidth="1"/>
    <col min="8696" max="8696" width="13.42578125" customWidth="1"/>
    <col min="8697" max="8699" width="11.7109375" customWidth="1"/>
    <col min="8929" max="8929" width="3.7109375" customWidth="1"/>
    <col min="8930" max="8930" width="6.7109375" customWidth="1"/>
    <col min="8931" max="8931" width="7" customWidth="1"/>
    <col min="8932" max="8932" width="13.85546875" customWidth="1"/>
    <col min="8933" max="8933" width="10" customWidth="1"/>
    <col min="8934" max="8934" width="14.28515625" customWidth="1"/>
    <col min="8935" max="8935" width="6.7109375" customWidth="1"/>
    <col min="8937" max="8937" width="7.7109375" customWidth="1"/>
    <col min="8938" max="8938" width="10.5703125" customWidth="1"/>
    <col min="8939" max="8939" width="10.28515625" customWidth="1"/>
    <col min="8940" max="8948" width="0" hidden="1" customWidth="1"/>
    <col min="8949" max="8949" width="13.28515625" customWidth="1"/>
    <col min="8950" max="8950" width="11.28515625" customWidth="1"/>
    <col min="8951" max="8951" width="11.7109375" customWidth="1"/>
    <col min="8952" max="8952" width="13.42578125" customWidth="1"/>
    <col min="8953" max="8955" width="11.7109375" customWidth="1"/>
    <col min="9185" max="9185" width="3.7109375" customWidth="1"/>
    <col min="9186" max="9186" width="6.7109375" customWidth="1"/>
    <col min="9187" max="9187" width="7" customWidth="1"/>
    <col min="9188" max="9188" width="13.85546875" customWidth="1"/>
    <col min="9189" max="9189" width="10" customWidth="1"/>
    <col min="9190" max="9190" width="14.28515625" customWidth="1"/>
    <col min="9191" max="9191" width="6.7109375" customWidth="1"/>
    <col min="9193" max="9193" width="7.7109375" customWidth="1"/>
    <col min="9194" max="9194" width="10.5703125" customWidth="1"/>
    <col min="9195" max="9195" width="10.28515625" customWidth="1"/>
    <col min="9196" max="9204" width="0" hidden="1" customWidth="1"/>
    <col min="9205" max="9205" width="13.28515625" customWidth="1"/>
    <col min="9206" max="9206" width="11.28515625" customWidth="1"/>
    <col min="9207" max="9207" width="11.7109375" customWidth="1"/>
    <col min="9208" max="9208" width="13.42578125" customWidth="1"/>
    <col min="9209" max="9211" width="11.7109375" customWidth="1"/>
    <col min="9441" max="9441" width="3.7109375" customWidth="1"/>
    <col min="9442" max="9442" width="6.7109375" customWidth="1"/>
    <col min="9443" max="9443" width="7" customWidth="1"/>
    <col min="9444" max="9444" width="13.85546875" customWidth="1"/>
    <col min="9445" max="9445" width="10" customWidth="1"/>
    <col min="9446" max="9446" width="14.28515625" customWidth="1"/>
    <col min="9447" max="9447" width="6.7109375" customWidth="1"/>
    <col min="9449" max="9449" width="7.7109375" customWidth="1"/>
    <col min="9450" max="9450" width="10.5703125" customWidth="1"/>
    <col min="9451" max="9451" width="10.28515625" customWidth="1"/>
    <col min="9452" max="9460" width="0" hidden="1" customWidth="1"/>
    <col min="9461" max="9461" width="13.28515625" customWidth="1"/>
    <col min="9462" max="9462" width="11.28515625" customWidth="1"/>
    <col min="9463" max="9463" width="11.7109375" customWidth="1"/>
    <col min="9464" max="9464" width="13.42578125" customWidth="1"/>
    <col min="9465" max="9467" width="11.7109375" customWidth="1"/>
    <col min="9697" max="9697" width="3.7109375" customWidth="1"/>
    <col min="9698" max="9698" width="6.7109375" customWidth="1"/>
    <col min="9699" max="9699" width="7" customWidth="1"/>
    <col min="9700" max="9700" width="13.85546875" customWidth="1"/>
    <col min="9701" max="9701" width="10" customWidth="1"/>
    <col min="9702" max="9702" width="14.28515625" customWidth="1"/>
    <col min="9703" max="9703" width="6.7109375" customWidth="1"/>
    <col min="9705" max="9705" width="7.7109375" customWidth="1"/>
    <col min="9706" max="9706" width="10.5703125" customWidth="1"/>
    <col min="9707" max="9707" width="10.28515625" customWidth="1"/>
    <col min="9708" max="9716" width="0" hidden="1" customWidth="1"/>
    <col min="9717" max="9717" width="13.28515625" customWidth="1"/>
    <col min="9718" max="9718" width="11.28515625" customWidth="1"/>
    <col min="9719" max="9719" width="11.7109375" customWidth="1"/>
    <col min="9720" max="9720" width="13.42578125" customWidth="1"/>
    <col min="9721" max="9723" width="11.7109375" customWidth="1"/>
    <col min="9953" max="9953" width="3.7109375" customWidth="1"/>
    <col min="9954" max="9954" width="6.7109375" customWidth="1"/>
    <col min="9955" max="9955" width="7" customWidth="1"/>
    <col min="9956" max="9956" width="13.85546875" customWidth="1"/>
    <col min="9957" max="9957" width="10" customWidth="1"/>
    <col min="9958" max="9958" width="14.28515625" customWidth="1"/>
    <col min="9959" max="9959" width="6.7109375" customWidth="1"/>
    <col min="9961" max="9961" width="7.7109375" customWidth="1"/>
    <col min="9962" max="9962" width="10.5703125" customWidth="1"/>
    <col min="9963" max="9963" width="10.28515625" customWidth="1"/>
    <col min="9964" max="9972" width="0" hidden="1" customWidth="1"/>
    <col min="9973" max="9973" width="13.28515625" customWidth="1"/>
    <col min="9974" max="9974" width="11.28515625" customWidth="1"/>
    <col min="9975" max="9975" width="11.7109375" customWidth="1"/>
    <col min="9976" max="9976" width="13.42578125" customWidth="1"/>
    <col min="9977" max="9979" width="11.7109375" customWidth="1"/>
    <col min="10209" max="10209" width="3.7109375" customWidth="1"/>
    <col min="10210" max="10210" width="6.7109375" customWidth="1"/>
    <col min="10211" max="10211" width="7" customWidth="1"/>
    <col min="10212" max="10212" width="13.85546875" customWidth="1"/>
    <col min="10213" max="10213" width="10" customWidth="1"/>
    <col min="10214" max="10214" width="14.28515625" customWidth="1"/>
    <col min="10215" max="10215" width="6.7109375" customWidth="1"/>
    <col min="10217" max="10217" width="7.7109375" customWidth="1"/>
    <col min="10218" max="10218" width="10.5703125" customWidth="1"/>
    <col min="10219" max="10219" width="10.28515625" customWidth="1"/>
    <col min="10220" max="10228" width="0" hidden="1" customWidth="1"/>
    <col min="10229" max="10229" width="13.28515625" customWidth="1"/>
    <col min="10230" max="10230" width="11.28515625" customWidth="1"/>
    <col min="10231" max="10231" width="11.7109375" customWidth="1"/>
    <col min="10232" max="10232" width="13.42578125" customWidth="1"/>
    <col min="10233" max="10235" width="11.7109375" customWidth="1"/>
    <col min="10465" max="10465" width="3.7109375" customWidth="1"/>
    <col min="10466" max="10466" width="6.7109375" customWidth="1"/>
    <col min="10467" max="10467" width="7" customWidth="1"/>
    <col min="10468" max="10468" width="13.85546875" customWidth="1"/>
    <col min="10469" max="10469" width="10" customWidth="1"/>
    <col min="10470" max="10470" width="14.28515625" customWidth="1"/>
    <col min="10471" max="10471" width="6.7109375" customWidth="1"/>
    <col min="10473" max="10473" width="7.7109375" customWidth="1"/>
    <col min="10474" max="10474" width="10.5703125" customWidth="1"/>
    <col min="10475" max="10475" width="10.28515625" customWidth="1"/>
    <col min="10476" max="10484" width="0" hidden="1" customWidth="1"/>
    <col min="10485" max="10485" width="13.28515625" customWidth="1"/>
    <col min="10486" max="10486" width="11.28515625" customWidth="1"/>
    <col min="10487" max="10487" width="11.7109375" customWidth="1"/>
    <col min="10488" max="10488" width="13.42578125" customWidth="1"/>
    <col min="10489" max="10491" width="11.7109375" customWidth="1"/>
    <col min="10721" max="10721" width="3.7109375" customWidth="1"/>
    <col min="10722" max="10722" width="6.7109375" customWidth="1"/>
    <col min="10723" max="10723" width="7" customWidth="1"/>
    <col min="10724" max="10724" width="13.85546875" customWidth="1"/>
    <col min="10725" max="10725" width="10" customWidth="1"/>
    <col min="10726" max="10726" width="14.28515625" customWidth="1"/>
    <col min="10727" max="10727" width="6.7109375" customWidth="1"/>
    <col min="10729" max="10729" width="7.7109375" customWidth="1"/>
    <col min="10730" max="10730" width="10.5703125" customWidth="1"/>
    <col min="10731" max="10731" width="10.28515625" customWidth="1"/>
    <col min="10732" max="10740" width="0" hidden="1" customWidth="1"/>
    <col min="10741" max="10741" width="13.28515625" customWidth="1"/>
    <col min="10742" max="10742" width="11.28515625" customWidth="1"/>
    <col min="10743" max="10743" width="11.7109375" customWidth="1"/>
    <col min="10744" max="10744" width="13.42578125" customWidth="1"/>
    <col min="10745" max="10747" width="11.7109375" customWidth="1"/>
    <col min="10977" max="10977" width="3.7109375" customWidth="1"/>
    <col min="10978" max="10978" width="6.7109375" customWidth="1"/>
    <col min="10979" max="10979" width="7" customWidth="1"/>
    <col min="10980" max="10980" width="13.85546875" customWidth="1"/>
    <col min="10981" max="10981" width="10" customWidth="1"/>
    <col min="10982" max="10982" width="14.28515625" customWidth="1"/>
    <col min="10983" max="10983" width="6.7109375" customWidth="1"/>
    <col min="10985" max="10985" width="7.7109375" customWidth="1"/>
    <col min="10986" max="10986" width="10.5703125" customWidth="1"/>
    <col min="10987" max="10987" width="10.28515625" customWidth="1"/>
    <col min="10988" max="10996" width="0" hidden="1" customWidth="1"/>
    <col min="10997" max="10997" width="13.28515625" customWidth="1"/>
    <col min="10998" max="10998" width="11.28515625" customWidth="1"/>
    <col min="10999" max="10999" width="11.7109375" customWidth="1"/>
    <col min="11000" max="11000" width="13.42578125" customWidth="1"/>
    <col min="11001" max="11003" width="11.7109375" customWidth="1"/>
    <col min="11233" max="11233" width="3.7109375" customWidth="1"/>
    <col min="11234" max="11234" width="6.7109375" customWidth="1"/>
    <col min="11235" max="11235" width="7" customWidth="1"/>
    <col min="11236" max="11236" width="13.85546875" customWidth="1"/>
    <col min="11237" max="11237" width="10" customWidth="1"/>
    <col min="11238" max="11238" width="14.28515625" customWidth="1"/>
    <col min="11239" max="11239" width="6.7109375" customWidth="1"/>
    <col min="11241" max="11241" width="7.7109375" customWidth="1"/>
    <col min="11242" max="11242" width="10.5703125" customWidth="1"/>
    <col min="11243" max="11243" width="10.28515625" customWidth="1"/>
    <col min="11244" max="11252" width="0" hidden="1" customWidth="1"/>
    <col min="11253" max="11253" width="13.28515625" customWidth="1"/>
    <col min="11254" max="11254" width="11.28515625" customWidth="1"/>
    <col min="11255" max="11255" width="11.7109375" customWidth="1"/>
    <col min="11256" max="11256" width="13.42578125" customWidth="1"/>
    <col min="11257" max="11259" width="11.7109375" customWidth="1"/>
    <col min="11489" max="11489" width="3.7109375" customWidth="1"/>
    <col min="11490" max="11490" width="6.7109375" customWidth="1"/>
    <col min="11491" max="11491" width="7" customWidth="1"/>
    <col min="11492" max="11492" width="13.85546875" customWidth="1"/>
    <col min="11493" max="11493" width="10" customWidth="1"/>
    <col min="11494" max="11494" width="14.28515625" customWidth="1"/>
    <col min="11495" max="11495" width="6.7109375" customWidth="1"/>
    <col min="11497" max="11497" width="7.7109375" customWidth="1"/>
    <col min="11498" max="11498" width="10.5703125" customWidth="1"/>
    <col min="11499" max="11499" width="10.28515625" customWidth="1"/>
    <col min="11500" max="11508" width="0" hidden="1" customWidth="1"/>
    <col min="11509" max="11509" width="13.28515625" customWidth="1"/>
    <col min="11510" max="11510" width="11.28515625" customWidth="1"/>
    <col min="11511" max="11511" width="11.7109375" customWidth="1"/>
    <col min="11512" max="11512" width="13.42578125" customWidth="1"/>
    <col min="11513" max="11515" width="11.7109375" customWidth="1"/>
    <col min="11745" max="11745" width="3.7109375" customWidth="1"/>
    <col min="11746" max="11746" width="6.7109375" customWidth="1"/>
    <col min="11747" max="11747" width="7" customWidth="1"/>
    <col min="11748" max="11748" width="13.85546875" customWidth="1"/>
    <col min="11749" max="11749" width="10" customWidth="1"/>
    <col min="11750" max="11750" width="14.28515625" customWidth="1"/>
    <col min="11751" max="11751" width="6.7109375" customWidth="1"/>
    <col min="11753" max="11753" width="7.7109375" customWidth="1"/>
    <col min="11754" max="11754" width="10.5703125" customWidth="1"/>
    <col min="11755" max="11755" width="10.28515625" customWidth="1"/>
    <col min="11756" max="11764" width="0" hidden="1" customWidth="1"/>
    <col min="11765" max="11765" width="13.28515625" customWidth="1"/>
    <col min="11766" max="11766" width="11.28515625" customWidth="1"/>
    <col min="11767" max="11767" width="11.7109375" customWidth="1"/>
    <col min="11768" max="11768" width="13.42578125" customWidth="1"/>
    <col min="11769" max="11771" width="11.7109375" customWidth="1"/>
    <col min="12001" max="12001" width="3.7109375" customWidth="1"/>
    <col min="12002" max="12002" width="6.7109375" customWidth="1"/>
    <col min="12003" max="12003" width="7" customWidth="1"/>
    <col min="12004" max="12004" width="13.85546875" customWidth="1"/>
    <col min="12005" max="12005" width="10" customWidth="1"/>
    <col min="12006" max="12006" width="14.28515625" customWidth="1"/>
    <col min="12007" max="12007" width="6.7109375" customWidth="1"/>
    <col min="12009" max="12009" width="7.7109375" customWidth="1"/>
    <col min="12010" max="12010" width="10.5703125" customWidth="1"/>
    <col min="12011" max="12011" width="10.28515625" customWidth="1"/>
    <col min="12012" max="12020" width="0" hidden="1" customWidth="1"/>
    <col min="12021" max="12021" width="13.28515625" customWidth="1"/>
    <col min="12022" max="12022" width="11.28515625" customWidth="1"/>
    <col min="12023" max="12023" width="11.7109375" customWidth="1"/>
    <col min="12024" max="12024" width="13.42578125" customWidth="1"/>
    <col min="12025" max="12027" width="11.7109375" customWidth="1"/>
    <col min="12257" max="12257" width="3.7109375" customWidth="1"/>
    <col min="12258" max="12258" width="6.7109375" customWidth="1"/>
    <col min="12259" max="12259" width="7" customWidth="1"/>
    <col min="12260" max="12260" width="13.85546875" customWidth="1"/>
    <col min="12261" max="12261" width="10" customWidth="1"/>
    <col min="12262" max="12262" width="14.28515625" customWidth="1"/>
    <col min="12263" max="12263" width="6.7109375" customWidth="1"/>
    <col min="12265" max="12265" width="7.7109375" customWidth="1"/>
    <col min="12266" max="12266" width="10.5703125" customWidth="1"/>
    <col min="12267" max="12267" width="10.28515625" customWidth="1"/>
    <col min="12268" max="12276" width="0" hidden="1" customWidth="1"/>
    <col min="12277" max="12277" width="13.28515625" customWidth="1"/>
    <col min="12278" max="12278" width="11.28515625" customWidth="1"/>
    <col min="12279" max="12279" width="11.7109375" customWidth="1"/>
    <col min="12280" max="12280" width="13.42578125" customWidth="1"/>
    <col min="12281" max="12283" width="11.7109375" customWidth="1"/>
    <col min="12513" max="12513" width="3.7109375" customWidth="1"/>
    <col min="12514" max="12514" width="6.7109375" customWidth="1"/>
    <col min="12515" max="12515" width="7" customWidth="1"/>
    <col min="12516" max="12516" width="13.85546875" customWidth="1"/>
    <col min="12517" max="12517" width="10" customWidth="1"/>
    <col min="12518" max="12518" width="14.28515625" customWidth="1"/>
    <col min="12519" max="12519" width="6.7109375" customWidth="1"/>
    <col min="12521" max="12521" width="7.7109375" customWidth="1"/>
    <col min="12522" max="12522" width="10.5703125" customWidth="1"/>
    <col min="12523" max="12523" width="10.28515625" customWidth="1"/>
    <col min="12524" max="12532" width="0" hidden="1" customWidth="1"/>
    <col min="12533" max="12533" width="13.28515625" customWidth="1"/>
    <col min="12534" max="12534" width="11.28515625" customWidth="1"/>
    <col min="12535" max="12535" width="11.7109375" customWidth="1"/>
    <col min="12536" max="12536" width="13.42578125" customWidth="1"/>
    <col min="12537" max="12539" width="11.7109375" customWidth="1"/>
    <col min="12769" max="12769" width="3.7109375" customWidth="1"/>
    <col min="12770" max="12770" width="6.7109375" customWidth="1"/>
    <col min="12771" max="12771" width="7" customWidth="1"/>
    <col min="12772" max="12772" width="13.85546875" customWidth="1"/>
    <col min="12773" max="12773" width="10" customWidth="1"/>
    <col min="12774" max="12774" width="14.28515625" customWidth="1"/>
    <col min="12775" max="12775" width="6.7109375" customWidth="1"/>
    <col min="12777" max="12777" width="7.7109375" customWidth="1"/>
    <col min="12778" max="12778" width="10.5703125" customWidth="1"/>
    <col min="12779" max="12779" width="10.28515625" customWidth="1"/>
    <col min="12780" max="12788" width="0" hidden="1" customWidth="1"/>
    <col min="12789" max="12789" width="13.28515625" customWidth="1"/>
    <col min="12790" max="12790" width="11.28515625" customWidth="1"/>
    <col min="12791" max="12791" width="11.7109375" customWidth="1"/>
    <col min="12792" max="12792" width="13.42578125" customWidth="1"/>
    <col min="12793" max="12795" width="11.7109375" customWidth="1"/>
    <col min="13025" max="13025" width="3.7109375" customWidth="1"/>
    <col min="13026" max="13026" width="6.7109375" customWidth="1"/>
    <col min="13027" max="13027" width="7" customWidth="1"/>
    <col min="13028" max="13028" width="13.85546875" customWidth="1"/>
    <col min="13029" max="13029" width="10" customWidth="1"/>
    <col min="13030" max="13030" width="14.28515625" customWidth="1"/>
    <col min="13031" max="13031" width="6.7109375" customWidth="1"/>
    <col min="13033" max="13033" width="7.7109375" customWidth="1"/>
    <col min="13034" max="13034" width="10.5703125" customWidth="1"/>
    <col min="13035" max="13035" width="10.28515625" customWidth="1"/>
    <col min="13036" max="13044" width="0" hidden="1" customWidth="1"/>
    <col min="13045" max="13045" width="13.28515625" customWidth="1"/>
    <col min="13046" max="13046" width="11.28515625" customWidth="1"/>
    <col min="13047" max="13047" width="11.7109375" customWidth="1"/>
    <col min="13048" max="13048" width="13.42578125" customWidth="1"/>
    <col min="13049" max="13051" width="11.7109375" customWidth="1"/>
    <col min="13281" max="13281" width="3.7109375" customWidth="1"/>
    <col min="13282" max="13282" width="6.7109375" customWidth="1"/>
    <col min="13283" max="13283" width="7" customWidth="1"/>
    <col min="13284" max="13284" width="13.85546875" customWidth="1"/>
    <col min="13285" max="13285" width="10" customWidth="1"/>
    <col min="13286" max="13286" width="14.28515625" customWidth="1"/>
    <col min="13287" max="13287" width="6.7109375" customWidth="1"/>
    <col min="13289" max="13289" width="7.7109375" customWidth="1"/>
    <col min="13290" max="13290" width="10.5703125" customWidth="1"/>
    <col min="13291" max="13291" width="10.28515625" customWidth="1"/>
    <col min="13292" max="13300" width="0" hidden="1" customWidth="1"/>
    <col min="13301" max="13301" width="13.28515625" customWidth="1"/>
    <col min="13302" max="13302" width="11.28515625" customWidth="1"/>
    <col min="13303" max="13303" width="11.7109375" customWidth="1"/>
    <col min="13304" max="13304" width="13.42578125" customWidth="1"/>
    <col min="13305" max="13307" width="11.7109375" customWidth="1"/>
    <col min="13537" max="13537" width="3.7109375" customWidth="1"/>
    <col min="13538" max="13538" width="6.7109375" customWidth="1"/>
    <col min="13539" max="13539" width="7" customWidth="1"/>
    <col min="13540" max="13540" width="13.85546875" customWidth="1"/>
    <col min="13541" max="13541" width="10" customWidth="1"/>
    <col min="13542" max="13542" width="14.28515625" customWidth="1"/>
    <col min="13543" max="13543" width="6.7109375" customWidth="1"/>
    <col min="13545" max="13545" width="7.7109375" customWidth="1"/>
    <col min="13546" max="13546" width="10.5703125" customWidth="1"/>
    <col min="13547" max="13547" width="10.28515625" customWidth="1"/>
    <col min="13548" max="13556" width="0" hidden="1" customWidth="1"/>
    <col min="13557" max="13557" width="13.28515625" customWidth="1"/>
    <col min="13558" max="13558" width="11.28515625" customWidth="1"/>
    <col min="13559" max="13559" width="11.7109375" customWidth="1"/>
    <col min="13560" max="13560" width="13.42578125" customWidth="1"/>
    <col min="13561" max="13563" width="11.7109375" customWidth="1"/>
    <col min="13793" max="13793" width="3.7109375" customWidth="1"/>
    <col min="13794" max="13794" width="6.7109375" customWidth="1"/>
    <col min="13795" max="13795" width="7" customWidth="1"/>
    <col min="13796" max="13796" width="13.85546875" customWidth="1"/>
    <col min="13797" max="13797" width="10" customWidth="1"/>
    <col min="13798" max="13798" width="14.28515625" customWidth="1"/>
    <col min="13799" max="13799" width="6.7109375" customWidth="1"/>
    <col min="13801" max="13801" width="7.7109375" customWidth="1"/>
    <col min="13802" max="13802" width="10.5703125" customWidth="1"/>
    <col min="13803" max="13803" width="10.28515625" customWidth="1"/>
    <col min="13804" max="13812" width="0" hidden="1" customWidth="1"/>
    <col min="13813" max="13813" width="13.28515625" customWidth="1"/>
    <col min="13814" max="13814" width="11.28515625" customWidth="1"/>
    <col min="13815" max="13815" width="11.7109375" customWidth="1"/>
    <col min="13816" max="13816" width="13.42578125" customWidth="1"/>
    <col min="13817" max="13819" width="11.7109375" customWidth="1"/>
    <col min="14049" max="14049" width="3.7109375" customWidth="1"/>
    <col min="14050" max="14050" width="6.7109375" customWidth="1"/>
    <col min="14051" max="14051" width="7" customWidth="1"/>
    <col min="14052" max="14052" width="13.85546875" customWidth="1"/>
    <col min="14053" max="14053" width="10" customWidth="1"/>
    <col min="14054" max="14054" width="14.28515625" customWidth="1"/>
    <col min="14055" max="14055" width="6.7109375" customWidth="1"/>
    <col min="14057" max="14057" width="7.7109375" customWidth="1"/>
    <col min="14058" max="14058" width="10.5703125" customWidth="1"/>
    <col min="14059" max="14059" width="10.28515625" customWidth="1"/>
    <col min="14060" max="14068" width="0" hidden="1" customWidth="1"/>
    <col min="14069" max="14069" width="13.28515625" customWidth="1"/>
    <col min="14070" max="14070" width="11.28515625" customWidth="1"/>
    <col min="14071" max="14071" width="11.7109375" customWidth="1"/>
    <col min="14072" max="14072" width="13.42578125" customWidth="1"/>
    <col min="14073" max="14075" width="11.7109375" customWidth="1"/>
    <col min="14305" max="14305" width="3.7109375" customWidth="1"/>
    <col min="14306" max="14306" width="6.7109375" customWidth="1"/>
    <col min="14307" max="14307" width="7" customWidth="1"/>
    <col min="14308" max="14308" width="13.85546875" customWidth="1"/>
    <col min="14309" max="14309" width="10" customWidth="1"/>
    <col min="14310" max="14310" width="14.28515625" customWidth="1"/>
    <col min="14311" max="14311" width="6.7109375" customWidth="1"/>
    <col min="14313" max="14313" width="7.7109375" customWidth="1"/>
    <col min="14314" max="14314" width="10.5703125" customWidth="1"/>
    <col min="14315" max="14315" width="10.28515625" customWidth="1"/>
    <col min="14316" max="14324" width="0" hidden="1" customWidth="1"/>
    <col min="14325" max="14325" width="13.28515625" customWidth="1"/>
    <col min="14326" max="14326" width="11.28515625" customWidth="1"/>
    <col min="14327" max="14327" width="11.7109375" customWidth="1"/>
    <col min="14328" max="14328" width="13.42578125" customWidth="1"/>
    <col min="14329" max="14331" width="11.7109375" customWidth="1"/>
    <col min="14561" max="14561" width="3.7109375" customWidth="1"/>
    <col min="14562" max="14562" width="6.7109375" customWidth="1"/>
    <col min="14563" max="14563" width="7" customWidth="1"/>
    <col min="14564" max="14564" width="13.85546875" customWidth="1"/>
    <col min="14565" max="14565" width="10" customWidth="1"/>
    <col min="14566" max="14566" width="14.28515625" customWidth="1"/>
    <col min="14567" max="14567" width="6.7109375" customWidth="1"/>
    <col min="14569" max="14569" width="7.7109375" customWidth="1"/>
    <col min="14570" max="14570" width="10.5703125" customWidth="1"/>
    <col min="14571" max="14571" width="10.28515625" customWidth="1"/>
    <col min="14572" max="14580" width="0" hidden="1" customWidth="1"/>
    <col min="14581" max="14581" width="13.28515625" customWidth="1"/>
    <col min="14582" max="14582" width="11.28515625" customWidth="1"/>
    <col min="14583" max="14583" width="11.7109375" customWidth="1"/>
    <col min="14584" max="14584" width="13.42578125" customWidth="1"/>
    <col min="14585" max="14587" width="11.7109375" customWidth="1"/>
    <col min="14817" max="14817" width="3.7109375" customWidth="1"/>
    <col min="14818" max="14818" width="6.7109375" customWidth="1"/>
    <col min="14819" max="14819" width="7" customWidth="1"/>
    <col min="14820" max="14820" width="13.85546875" customWidth="1"/>
    <col min="14821" max="14821" width="10" customWidth="1"/>
    <col min="14822" max="14822" width="14.28515625" customWidth="1"/>
    <col min="14823" max="14823" width="6.7109375" customWidth="1"/>
    <col min="14825" max="14825" width="7.7109375" customWidth="1"/>
    <col min="14826" max="14826" width="10.5703125" customWidth="1"/>
    <col min="14827" max="14827" width="10.28515625" customWidth="1"/>
    <col min="14828" max="14836" width="0" hidden="1" customWidth="1"/>
    <col min="14837" max="14837" width="13.28515625" customWidth="1"/>
    <col min="14838" max="14838" width="11.28515625" customWidth="1"/>
    <col min="14839" max="14839" width="11.7109375" customWidth="1"/>
    <col min="14840" max="14840" width="13.42578125" customWidth="1"/>
    <col min="14841" max="14843" width="11.7109375" customWidth="1"/>
    <col min="15073" max="15073" width="3.7109375" customWidth="1"/>
    <col min="15074" max="15074" width="6.7109375" customWidth="1"/>
    <col min="15075" max="15075" width="7" customWidth="1"/>
    <col min="15076" max="15076" width="13.85546875" customWidth="1"/>
    <col min="15077" max="15077" width="10" customWidth="1"/>
    <col min="15078" max="15078" width="14.28515625" customWidth="1"/>
    <col min="15079" max="15079" width="6.7109375" customWidth="1"/>
    <col min="15081" max="15081" width="7.7109375" customWidth="1"/>
    <col min="15082" max="15082" width="10.5703125" customWidth="1"/>
    <col min="15083" max="15083" width="10.28515625" customWidth="1"/>
    <col min="15084" max="15092" width="0" hidden="1" customWidth="1"/>
    <col min="15093" max="15093" width="13.28515625" customWidth="1"/>
    <col min="15094" max="15094" width="11.28515625" customWidth="1"/>
    <col min="15095" max="15095" width="11.7109375" customWidth="1"/>
    <col min="15096" max="15096" width="13.42578125" customWidth="1"/>
    <col min="15097" max="15099" width="11.7109375" customWidth="1"/>
    <col min="15329" max="15329" width="3.7109375" customWidth="1"/>
    <col min="15330" max="15330" width="6.7109375" customWidth="1"/>
    <col min="15331" max="15331" width="7" customWidth="1"/>
    <col min="15332" max="15332" width="13.85546875" customWidth="1"/>
    <col min="15333" max="15333" width="10" customWidth="1"/>
    <col min="15334" max="15334" width="14.28515625" customWidth="1"/>
    <col min="15335" max="15335" width="6.7109375" customWidth="1"/>
    <col min="15337" max="15337" width="7.7109375" customWidth="1"/>
    <col min="15338" max="15338" width="10.5703125" customWidth="1"/>
    <col min="15339" max="15339" width="10.28515625" customWidth="1"/>
    <col min="15340" max="15348" width="0" hidden="1" customWidth="1"/>
    <col min="15349" max="15349" width="13.28515625" customWidth="1"/>
    <col min="15350" max="15350" width="11.28515625" customWidth="1"/>
    <col min="15351" max="15351" width="11.7109375" customWidth="1"/>
    <col min="15352" max="15352" width="13.42578125" customWidth="1"/>
    <col min="15353" max="15355" width="11.7109375" customWidth="1"/>
    <col min="15585" max="15585" width="3.7109375" customWidth="1"/>
    <col min="15586" max="15586" width="6.7109375" customWidth="1"/>
    <col min="15587" max="15587" width="7" customWidth="1"/>
    <col min="15588" max="15588" width="13.85546875" customWidth="1"/>
    <col min="15589" max="15589" width="10" customWidth="1"/>
    <col min="15590" max="15590" width="14.28515625" customWidth="1"/>
    <col min="15591" max="15591" width="6.7109375" customWidth="1"/>
    <col min="15593" max="15593" width="7.7109375" customWidth="1"/>
    <col min="15594" max="15594" width="10.5703125" customWidth="1"/>
    <col min="15595" max="15595" width="10.28515625" customWidth="1"/>
    <col min="15596" max="15604" width="0" hidden="1" customWidth="1"/>
    <col min="15605" max="15605" width="13.28515625" customWidth="1"/>
    <col min="15606" max="15606" width="11.28515625" customWidth="1"/>
    <col min="15607" max="15607" width="11.7109375" customWidth="1"/>
    <col min="15608" max="15608" width="13.42578125" customWidth="1"/>
    <col min="15609" max="15611" width="11.7109375" customWidth="1"/>
    <col min="15841" max="15841" width="3.7109375" customWidth="1"/>
    <col min="15842" max="15842" width="6.7109375" customWidth="1"/>
    <col min="15843" max="15843" width="7" customWidth="1"/>
    <col min="15844" max="15844" width="13.85546875" customWidth="1"/>
    <col min="15845" max="15845" width="10" customWidth="1"/>
    <col min="15846" max="15846" width="14.28515625" customWidth="1"/>
    <col min="15847" max="15847" width="6.7109375" customWidth="1"/>
    <col min="15849" max="15849" width="7.7109375" customWidth="1"/>
    <col min="15850" max="15850" width="10.5703125" customWidth="1"/>
    <col min="15851" max="15851" width="10.28515625" customWidth="1"/>
    <col min="15852" max="15860" width="0" hidden="1" customWidth="1"/>
    <col min="15861" max="15861" width="13.28515625" customWidth="1"/>
    <col min="15862" max="15862" width="11.28515625" customWidth="1"/>
    <col min="15863" max="15863" width="11.7109375" customWidth="1"/>
    <col min="15864" max="15864" width="13.42578125" customWidth="1"/>
    <col min="15865" max="15867" width="11.7109375" customWidth="1"/>
    <col min="16097" max="16097" width="3.7109375" customWidth="1"/>
    <col min="16098" max="16098" width="6.7109375" customWidth="1"/>
    <col min="16099" max="16099" width="7" customWidth="1"/>
    <col min="16100" max="16100" width="13.85546875" customWidth="1"/>
    <col min="16101" max="16101" width="10" customWidth="1"/>
    <col min="16102" max="16102" width="14.28515625" customWidth="1"/>
    <col min="16103" max="16103" width="6.7109375" customWidth="1"/>
    <col min="16105" max="16105" width="7.7109375" customWidth="1"/>
    <col min="16106" max="16106" width="10.5703125" customWidth="1"/>
    <col min="16107" max="16107" width="10.28515625" customWidth="1"/>
    <col min="16108" max="16116" width="0" hidden="1" customWidth="1"/>
    <col min="16117" max="16117" width="13.28515625" customWidth="1"/>
    <col min="16118" max="16118" width="11.28515625" customWidth="1"/>
    <col min="16119" max="16119" width="11.7109375" customWidth="1"/>
    <col min="16120" max="16120" width="13.42578125" customWidth="1"/>
    <col min="16121" max="16123" width="11.7109375" customWidth="1"/>
  </cols>
  <sheetData>
    <row r="1" spans="1:19" x14ac:dyDescent="0.25">
      <c r="A1" s="26" t="s">
        <v>39</v>
      </c>
    </row>
    <row r="2" spans="1:19" x14ac:dyDescent="0.25">
      <c r="A2" s="26" t="s">
        <v>40</v>
      </c>
    </row>
    <row r="3" spans="1:19" x14ac:dyDescent="0.25">
      <c r="A3" s="7" t="s">
        <v>41</v>
      </c>
    </row>
    <row r="5" spans="1:19" s="33" customFormat="1" x14ac:dyDescent="0.25">
      <c r="A5" s="31" t="s">
        <v>42</v>
      </c>
      <c r="B5" s="32"/>
      <c r="C5" s="15"/>
      <c r="D5" s="32"/>
      <c r="E5" s="32"/>
      <c r="F5" s="56"/>
      <c r="G5" s="15"/>
      <c r="H5" s="15"/>
      <c r="J5" s="15"/>
      <c r="L5" s="15"/>
    </row>
    <row r="6" spans="1:19" s="35" customFormat="1" x14ac:dyDescent="0.25">
      <c r="A6" s="34" t="s">
        <v>43</v>
      </c>
      <c r="B6" s="34" t="s">
        <v>2</v>
      </c>
      <c r="C6" s="47" t="s">
        <v>44</v>
      </c>
      <c r="D6" s="34" t="s">
        <v>45</v>
      </c>
      <c r="E6" s="34" t="s">
        <v>46</v>
      </c>
      <c r="F6" s="53" t="s">
        <v>36</v>
      </c>
      <c r="G6" s="34" t="s">
        <v>47</v>
      </c>
      <c r="H6" s="34">
        <v>44835</v>
      </c>
      <c r="I6" s="34">
        <v>44835</v>
      </c>
      <c r="J6" s="34">
        <v>45017</v>
      </c>
      <c r="K6" s="34">
        <v>45017</v>
      </c>
      <c r="L6" s="34">
        <v>45200</v>
      </c>
      <c r="M6" s="34">
        <v>45200</v>
      </c>
      <c r="N6" s="34">
        <v>45383</v>
      </c>
      <c r="O6" s="74">
        <v>45566</v>
      </c>
      <c r="P6" s="34">
        <v>45566</v>
      </c>
      <c r="Q6" s="34">
        <v>45566</v>
      </c>
      <c r="R6" s="34">
        <v>45748</v>
      </c>
      <c r="S6" s="74">
        <v>45931</v>
      </c>
    </row>
    <row r="7" spans="1:19" x14ac:dyDescent="0.25">
      <c r="A7" s="36"/>
      <c r="B7" s="37"/>
      <c r="C7" s="38"/>
      <c r="D7" s="39"/>
      <c r="E7" s="40"/>
      <c r="F7" s="54" t="s">
        <v>124</v>
      </c>
      <c r="G7" s="38" t="s">
        <v>48</v>
      </c>
      <c r="H7" s="38" t="s">
        <v>35</v>
      </c>
      <c r="I7" s="38" t="s">
        <v>36</v>
      </c>
      <c r="J7" s="38" t="s">
        <v>35</v>
      </c>
      <c r="K7" s="38" t="s">
        <v>36</v>
      </c>
      <c r="L7" s="38" t="s">
        <v>35</v>
      </c>
      <c r="M7" s="38" t="s">
        <v>36</v>
      </c>
      <c r="N7" s="38" t="s">
        <v>35</v>
      </c>
      <c r="O7" s="75" t="s">
        <v>36</v>
      </c>
      <c r="P7" s="38" t="s">
        <v>35</v>
      </c>
      <c r="Q7" s="38" t="s">
        <v>36</v>
      </c>
      <c r="R7" s="38" t="s">
        <v>35</v>
      </c>
      <c r="S7" s="75" t="s">
        <v>36</v>
      </c>
    </row>
    <row r="8" spans="1:19" x14ac:dyDescent="0.25">
      <c r="B8" s="8"/>
      <c r="E8" s="21"/>
      <c r="F8" s="52"/>
      <c r="I8" s="15"/>
      <c r="K8" s="15"/>
      <c r="M8" s="15"/>
      <c r="N8" s="15"/>
      <c r="O8" s="15"/>
      <c r="P8" s="15"/>
      <c r="Q8" s="15"/>
      <c r="R8" s="15"/>
      <c r="S8" s="15"/>
    </row>
    <row r="9" spans="1:19" x14ac:dyDescent="0.25">
      <c r="A9" s="19" t="s">
        <v>20</v>
      </c>
      <c r="B9" s="8" t="s">
        <v>12</v>
      </c>
      <c r="C9" s="15">
        <v>151938</v>
      </c>
      <c r="D9" s="30">
        <v>5</v>
      </c>
      <c r="E9" s="21">
        <v>44805</v>
      </c>
      <c r="F9" s="52">
        <v>0.01</v>
      </c>
      <c r="G9" s="15">
        <v>127</v>
      </c>
      <c r="H9" s="15">
        <v>14855</v>
      </c>
      <c r="I9" s="15">
        <v>760</v>
      </c>
      <c r="J9" s="15">
        <v>14929</v>
      </c>
      <c r="K9" s="15">
        <v>685</v>
      </c>
      <c r="L9" s="15">
        <v>15004</v>
      </c>
      <c r="M9" s="15">
        <v>611</v>
      </c>
      <c r="N9" s="15">
        <v>15079</v>
      </c>
      <c r="O9" s="15">
        <v>536</v>
      </c>
      <c r="P9" s="15">
        <v>15154</v>
      </c>
      <c r="Q9" s="15">
        <f>460+1</f>
        <v>461</v>
      </c>
      <c r="R9" s="15">
        <v>15230</v>
      </c>
      <c r="S9" s="15">
        <v>385</v>
      </c>
    </row>
    <row r="10" spans="1:19" x14ac:dyDescent="0.25">
      <c r="B10" s="41"/>
      <c r="E10" s="21"/>
      <c r="F10" s="52"/>
      <c r="I10" s="15"/>
      <c r="K10" s="15"/>
      <c r="M10" s="15"/>
      <c r="N10" s="15"/>
      <c r="O10" s="15"/>
      <c r="P10" s="15"/>
      <c r="Q10" s="15"/>
      <c r="R10" s="15"/>
      <c r="S10" s="15"/>
    </row>
    <row r="11" spans="1:19" ht="15.75" thickBot="1" x14ac:dyDescent="0.3">
      <c r="A11" s="17" t="s">
        <v>61</v>
      </c>
      <c r="B11" s="48"/>
      <c r="C11" s="18">
        <f>SUM(C9:C10)</f>
        <v>151938</v>
      </c>
      <c r="D11" s="43"/>
      <c r="E11" s="49"/>
      <c r="F11" s="55"/>
      <c r="G11" s="18">
        <f t="shared" ref="G11:S11" si="0">SUM(G9:G10)</f>
        <v>127</v>
      </c>
      <c r="H11" s="18">
        <f t="shared" si="0"/>
        <v>14855</v>
      </c>
      <c r="I11" s="18">
        <f t="shared" si="0"/>
        <v>760</v>
      </c>
      <c r="J11" s="18">
        <f t="shared" si="0"/>
        <v>14929</v>
      </c>
      <c r="K11" s="18">
        <f t="shared" si="0"/>
        <v>685</v>
      </c>
      <c r="L11" s="18">
        <f t="shared" si="0"/>
        <v>15004</v>
      </c>
      <c r="M11" s="18">
        <f t="shared" si="0"/>
        <v>611</v>
      </c>
      <c r="N11" s="18">
        <f t="shared" si="0"/>
        <v>15079</v>
      </c>
      <c r="O11" s="18">
        <f t="shared" si="0"/>
        <v>536</v>
      </c>
      <c r="P11" s="18">
        <f t="shared" si="0"/>
        <v>15154</v>
      </c>
      <c r="Q11" s="18">
        <f t="shared" si="0"/>
        <v>461</v>
      </c>
      <c r="R11" s="18">
        <f t="shared" si="0"/>
        <v>15230</v>
      </c>
      <c r="S11" s="18">
        <f t="shared" si="0"/>
        <v>385</v>
      </c>
    </row>
    <row r="12" spans="1:19" ht="15.75" thickTop="1" x14ac:dyDescent="0.25"/>
    <row r="13" spans="1:19" x14ac:dyDescent="0.25">
      <c r="H13" s="46">
        <f t="shared" ref="H13:S13" si="1">H11</f>
        <v>14855</v>
      </c>
      <c r="I13" s="46">
        <f t="shared" si="1"/>
        <v>760</v>
      </c>
      <c r="J13" s="46">
        <f t="shared" si="1"/>
        <v>14929</v>
      </c>
      <c r="K13" s="46">
        <f t="shared" si="1"/>
        <v>685</v>
      </c>
      <c r="L13" s="46">
        <f t="shared" si="1"/>
        <v>15004</v>
      </c>
      <c r="M13" s="46">
        <f t="shared" si="1"/>
        <v>611</v>
      </c>
      <c r="N13" s="46">
        <f t="shared" si="1"/>
        <v>15079</v>
      </c>
      <c r="O13" s="46">
        <f t="shared" si="1"/>
        <v>536</v>
      </c>
      <c r="P13" s="46">
        <f t="shared" si="1"/>
        <v>15154</v>
      </c>
      <c r="Q13" s="46">
        <f t="shared" si="1"/>
        <v>461</v>
      </c>
      <c r="R13" s="46">
        <f t="shared" si="1"/>
        <v>15230</v>
      </c>
      <c r="S13" s="46">
        <f t="shared" si="1"/>
        <v>385</v>
      </c>
    </row>
    <row r="15" spans="1:19" ht="15.75" thickBot="1" x14ac:dyDescent="0.3">
      <c r="I15" s="15"/>
      <c r="K15" s="15"/>
      <c r="M15" s="15"/>
      <c r="N15" s="15"/>
      <c r="O15" s="15"/>
      <c r="P15" s="15"/>
      <c r="Q15" s="15"/>
      <c r="R15" s="90">
        <f>R13+P13</f>
        <v>30384</v>
      </c>
      <c r="S15" s="90">
        <f>S13+Q13</f>
        <v>846</v>
      </c>
    </row>
    <row r="16" spans="1:19" ht="15.75" thickTop="1" x14ac:dyDescent="0.25">
      <c r="H16" s="29"/>
      <c r="I16" s="19"/>
      <c r="J16" s="29"/>
      <c r="K16" s="19"/>
      <c r="L16" s="29"/>
      <c r="M16" s="19"/>
      <c r="N16" s="29"/>
      <c r="O16" s="19"/>
      <c r="P16" s="29"/>
      <c r="Q16" s="19"/>
      <c r="R16" s="29" t="s">
        <v>35</v>
      </c>
      <c r="S16" s="19" t="s">
        <v>36</v>
      </c>
    </row>
    <row r="17" spans="8:19" x14ac:dyDescent="0.25">
      <c r="H17" s="29"/>
      <c r="I17" s="19"/>
      <c r="J17" s="29"/>
      <c r="K17" s="29"/>
      <c r="L17" s="29"/>
      <c r="M17" s="29"/>
      <c r="N17" s="29"/>
      <c r="O17" s="29"/>
      <c r="P17" s="29"/>
      <c r="Q17" s="29"/>
      <c r="R17" s="29" t="s">
        <v>168</v>
      </c>
      <c r="S17" s="29" t="s">
        <v>168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627F1-6E43-4123-9B1D-EB1B68CA128A}">
  <dimension ref="A1:AU76"/>
  <sheetViews>
    <sheetView workbookViewId="0">
      <selection activeCell="E31" sqref="E31"/>
    </sheetView>
  </sheetViews>
  <sheetFormatPr defaultRowHeight="15" x14ac:dyDescent="0.25"/>
  <cols>
    <col min="1" max="1" width="6.7109375" style="19" customWidth="1"/>
    <col min="2" max="2" width="12.28515625" style="13" customWidth="1"/>
    <col min="3" max="3" width="13.85546875" style="15" customWidth="1"/>
    <col min="4" max="4" width="6.7109375" style="30" customWidth="1"/>
    <col min="5" max="5" width="8.85546875" style="16"/>
    <col min="6" max="6" width="8.85546875" style="56"/>
    <col min="7" max="7" width="10.28515625" style="15" customWidth="1"/>
    <col min="8" max="12" width="12.7109375" style="15" hidden="1" customWidth="1"/>
    <col min="13" max="13" width="10.7109375" style="15" hidden="1" customWidth="1"/>
    <col min="14" max="14" width="12.42578125" style="15" hidden="1" customWidth="1"/>
    <col min="15" max="15" width="11.85546875" style="15" hidden="1" customWidth="1"/>
    <col min="16" max="16" width="13.28515625" style="15" hidden="1" customWidth="1"/>
    <col min="17" max="17" width="11.28515625" style="15" hidden="1" customWidth="1"/>
    <col min="18" max="18" width="11.7109375" style="15" hidden="1" customWidth="1"/>
    <col min="19" max="19" width="13.42578125" style="15" hidden="1" customWidth="1"/>
    <col min="20" max="20" width="11.7109375" style="15" hidden="1" customWidth="1"/>
    <col min="21" max="21" width="11.7109375" hidden="1" customWidth="1"/>
    <col min="22" max="22" width="11.7109375" style="15" hidden="1" customWidth="1"/>
    <col min="23" max="23" width="11.7109375" hidden="1" customWidth="1"/>
    <col min="24" max="24" width="13.7109375" style="15" hidden="1" customWidth="1"/>
    <col min="25" max="25" width="13.7109375" hidden="1" customWidth="1"/>
    <col min="26" max="26" width="13.7109375" style="15" hidden="1" customWidth="1"/>
    <col min="27" max="27" width="13.7109375" hidden="1" customWidth="1"/>
    <col min="28" max="28" width="13.7109375" style="15" customWidth="1"/>
    <col min="29" max="33" width="13.7109375" customWidth="1"/>
    <col min="238" max="238" width="3.7109375" customWidth="1"/>
    <col min="239" max="239" width="6.7109375" customWidth="1"/>
    <col min="240" max="240" width="7" customWidth="1"/>
    <col min="241" max="241" width="13.85546875" customWidth="1"/>
    <col min="242" max="242" width="10" customWidth="1"/>
    <col min="243" max="243" width="14.28515625" customWidth="1"/>
    <col min="244" max="244" width="6.7109375" customWidth="1"/>
    <col min="246" max="246" width="7.7109375" customWidth="1"/>
    <col min="247" max="247" width="10.5703125" customWidth="1"/>
    <col min="248" max="248" width="10.28515625" customWidth="1"/>
    <col min="249" max="257" width="0" hidden="1" customWidth="1"/>
    <col min="258" max="258" width="13.28515625" customWidth="1"/>
    <col min="259" max="259" width="11.28515625" customWidth="1"/>
    <col min="260" max="260" width="11.7109375" customWidth="1"/>
    <col min="261" max="261" width="13.42578125" customWidth="1"/>
    <col min="262" max="264" width="11.7109375" customWidth="1"/>
    <col min="494" max="494" width="3.7109375" customWidth="1"/>
    <col min="495" max="495" width="6.7109375" customWidth="1"/>
    <col min="496" max="496" width="7" customWidth="1"/>
    <col min="497" max="497" width="13.85546875" customWidth="1"/>
    <col min="498" max="498" width="10" customWidth="1"/>
    <col min="499" max="499" width="14.28515625" customWidth="1"/>
    <col min="500" max="500" width="6.7109375" customWidth="1"/>
    <col min="502" max="502" width="7.7109375" customWidth="1"/>
    <col min="503" max="503" width="10.5703125" customWidth="1"/>
    <col min="504" max="504" width="10.28515625" customWidth="1"/>
    <col min="505" max="513" width="0" hidden="1" customWidth="1"/>
    <col min="514" max="514" width="13.28515625" customWidth="1"/>
    <col min="515" max="515" width="11.28515625" customWidth="1"/>
    <col min="516" max="516" width="11.7109375" customWidth="1"/>
    <col min="517" max="517" width="13.42578125" customWidth="1"/>
    <col min="518" max="520" width="11.7109375" customWidth="1"/>
    <col min="750" max="750" width="3.7109375" customWidth="1"/>
    <col min="751" max="751" width="6.7109375" customWidth="1"/>
    <col min="752" max="752" width="7" customWidth="1"/>
    <col min="753" max="753" width="13.85546875" customWidth="1"/>
    <col min="754" max="754" width="10" customWidth="1"/>
    <col min="755" max="755" width="14.28515625" customWidth="1"/>
    <col min="756" max="756" width="6.7109375" customWidth="1"/>
    <col min="758" max="758" width="7.7109375" customWidth="1"/>
    <col min="759" max="759" width="10.5703125" customWidth="1"/>
    <col min="760" max="760" width="10.28515625" customWidth="1"/>
    <col min="761" max="769" width="0" hidden="1" customWidth="1"/>
    <col min="770" max="770" width="13.28515625" customWidth="1"/>
    <col min="771" max="771" width="11.28515625" customWidth="1"/>
    <col min="772" max="772" width="11.7109375" customWidth="1"/>
    <col min="773" max="773" width="13.42578125" customWidth="1"/>
    <col min="774" max="776" width="11.7109375" customWidth="1"/>
    <col min="1006" max="1006" width="3.7109375" customWidth="1"/>
    <col min="1007" max="1007" width="6.7109375" customWidth="1"/>
    <col min="1008" max="1008" width="7" customWidth="1"/>
    <col min="1009" max="1009" width="13.85546875" customWidth="1"/>
    <col min="1010" max="1010" width="10" customWidth="1"/>
    <col min="1011" max="1011" width="14.28515625" customWidth="1"/>
    <col min="1012" max="1012" width="6.7109375" customWidth="1"/>
    <col min="1014" max="1014" width="7.7109375" customWidth="1"/>
    <col min="1015" max="1015" width="10.5703125" customWidth="1"/>
    <col min="1016" max="1016" width="10.28515625" customWidth="1"/>
    <col min="1017" max="1025" width="0" hidden="1" customWidth="1"/>
    <col min="1026" max="1026" width="13.28515625" customWidth="1"/>
    <col min="1027" max="1027" width="11.28515625" customWidth="1"/>
    <col min="1028" max="1028" width="11.7109375" customWidth="1"/>
    <col min="1029" max="1029" width="13.42578125" customWidth="1"/>
    <col min="1030" max="1032" width="11.7109375" customWidth="1"/>
    <col min="1262" max="1262" width="3.7109375" customWidth="1"/>
    <col min="1263" max="1263" width="6.7109375" customWidth="1"/>
    <col min="1264" max="1264" width="7" customWidth="1"/>
    <col min="1265" max="1265" width="13.85546875" customWidth="1"/>
    <col min="1266" max="1266" width="10" customWidth="1"/>
    <col min="1267" max="1267" width="14.28515625" customWidth="1"/>
    <col min="1268" max="1268" width="6.7109375" customWidth="1"/>
    <col min="1270" max="1270" width="7.7109375" customWidth="1"/>
    <col min="1271" max="1271" width="10.5703125" customWidth="1"/>
    <col min="1272" max="1272" width="10.28515625" customWidth="1"/>
    <col min="1273" max="1281" width="0" hidden="1" customWidth="1"/>
    <col min="1282" max="1282" width="13.28515625" customWidth="1"/>
    <col min="1283" max="1283" width="11.28515625" customWidth="1"/>
    <col min="1284" max="1284" width="11.7109375" customWidth="1"/>
    <col min="1285" max="1285" width="13.42578125" customWidth="1"/>
    <col min="1286" max="1288" width="11.7109375" customWidth="1"/>
    <col min="1518" max="1518" width="3.7109375" customWidth="1"/>
    <col min="1519" max="1519" width="6.7109375" customWidth="1"/>
    <col min="1520" max="1520" width="7" customWidth="1"/>
    <col min="1521" max="1521" width="13.85546875" customWidth="1"/>
    <col min="1522" max="1522" width="10" customWidth="1"/>
    <col min="1523" max="1523" width="14.28515625" customWidth="1"/>
    <col min="1524" max="1524" width="6.7109375" customWidth="1"/>
    <col min="1526" max="1526" width="7.7109375" customWidth="1"/>
    <col min="1527" max="1527" width="10.5703125" customWidth="1"/>
    <col min="1528" max="1528" width="10.28515625" customWidth="1"/>
    <col min="1529" max="1537" width="0" hidden="1" customWidth="1"/>
    <col min="1538" max="1538" width="13.28515625" customWidth="1"/>
    <col min="1539" max="1539" width="11.28515625" customWidth="1"/>
    <col min="1540" max="1540" width="11.7109375" customWidth="1"/>
    <col min="1541" max="1541" width="13.42578125" customWidth="1"/>
    <col min="1542" max="1544" width="11.7109375" customWidth="1"/>
    <col min="1774" max="1774" width="3.7109375" customWidth="1"/>
    <col min="1775" max="1775" width="6.7109375" customWidth="1"/>
    <col min="1776" max="1776" width="7" customWidth="1"/>
    <col min="1777" max="1777" width="13.85546875" customWidth="1"/>
    <col min="1778" max="1778" width="10" customWidth="1"/>
    <col min="1779" max="1779" width="14.28515625" customWidth="1"/>
    <col min="1780" max="1780" width="6.7109375" customWidth="1"/>
    <col min="1782" max="1782" width="7.7109375" customWidth="1"/>
    <col min="1783" max="1783" width="10.5703125" customWidth="1"/>
    <col min="1784" max="1784" width="10.28515625" customWidth="1"/>
    <col min="1785" max="1793" width="0" hidden="1" customWidth="1"/>
    <col min="1794" max="1794" width="13.28515625" customWidth="1"/>
    <col min="1795" max="1795" width="11.28515625" customWidth="1"/>
    <col min="1796" max="1796" width="11.7109375" customWidth="1"/>
    <col min="1797" max="1797" width="13.42578125" customWidth="1"/>
    <col min="1798" max="1800" width="11.7109375" customWidth="1"/>
    <col min="2030" max="2030" width="3.7109375" customWidth="1"/>
    <col min="2031" max="2031" width="6.7109375" customWidth="1"/>
    <col min="2032" max="2032" width="7" customWidth="1"/>
    <col min="2033" max="2033" width="13.85546875" customWidth="1"/>
    <col min="2034" max="2034" width="10" customWidth="1"/>
    <col min="2035" max="2035" width="14.28515625" customWidth="1"/>
    <col min="2036" max="2036" width="6.7109375" customWidth="1"/>
    <col min="2038" max="2038" width="7.7109375" customWidth="1"/>
    <col min="2039" max="2039" width="10.5703125" customWidth="1"/>
    <col min="2040" max="2040" width="10.28515625" customWidth="1"/>
    <col min="2041" max="2049" width="0" hidden="1" customWidth="1"/>
    <col min="2050" max="2050" width="13.28515625" customWidth="1"/>
    <col min="2051" max="2051" width="11.28515625" customWidth="1"/>
    <col min="2052" max="2052" width="11.7109375" customWidth="1"/>
    <col min="2053" max="2053" width="13.42578125" customWidth="1"/>
    <col min="2054" max="2056" width="11.7109375" customWidth="1"/>
    <col min="2286" max="2286" width="3.7109375" customWidth="1"/>
    <col min="2287" max="2287" width="6.7109375" customWidth="1"/>
    <col min="2288" max="2288" width="7" customWidth="1"/>
    <col min="2289" max="2289" width="13.85546875" customWidth="1"/>
    <col min="2290" max="2290" width="10" customWidth="1"/>
    <col min="2291" max="2291" width="14.28515625" customWidth="1"/>
    <col min="2292" max="2292" width="6.7109375" customWidth="1"/>
    <col min="2294" max="2294" width="7.7109375" customWidth="1"/>
    <col min="2295" max="2295" width="10.5703125" customWidth="1"/>
    <col min="2296" max="2296" width="10.28515625" customWidth="1"/>
    <col min="2297" max="2305" width="0" hidden="1" customWidth="1"/>
    <col min="2306" max="2306" width="13.28515625" customWidth="1"/>
    <col min="2307" max="2307" width="11.28515625" customWidth="1"/>
    <col min="2308" max="2308" width="11.7109375" customWidth="1"/>
    <col min="2309" max="2309" width="13.42578125" customWidth="1"/>
    <col min="2310" max="2312" width="11.7109375" customWidth="1"/>
    <col min="2542" max="2542" width="3.7109375" customWidth="1"/>
    <col min="2543" max="2543" width="6.7109375" customWidth="1"/>
    <col min="2544" max="2544" width="7" customWidth="1"/>
    <col min="2545" max="2545" width="13.85546875" customWidth="1"/>
    <col min="2546" max="2546" width="10" customWidth="1"/>
    <col min="2547" max="2547" width="14.28515625" customWidth="1"/>
    <col min="2548" max="2548" width="6.7109375" customWidth="1"/>
    <col min="2550" max="2550" width="7.7109375" customWidth="1"/>
    <col min="2551" max="2551" width="10.5703125" customWidth="1"/>
    <col min="2552" max="2552" width="10.28515625" customWidth="1"/>
    <col min="2553" max="2561" width="0" hidden="1" customWidth="1"/>
    <col min="2562" max="2562" width="13.28515625" customWidth="1"/>
    <col min="2563" max="2563" width="11.28515625" customWidth="1"/>
    <col min="2564" max="2564" width="11.7109375" customWidth="1"/>
    <col min="2565" max="2565" width="13.42578125" customWidth="1"/>
    <col min="2566" max="2568" width="11.7109375" customWidth="1"/>
    <col min="2798" max="2798" width="3.7109375" customWidth="1"/>
    <col min="2799" max="2799" width="6.7109375" customWidth="1"/>
    <col min="2800" max="2800" width="7" customWidth="1"/>
    <col min="2801" max="2801" width="13.85546875" customWidth="1"/>
    <col min="2802" max="2802" width="10" customWidth="1"/>
    <col min="2803" max="2803" width="14.28515625" customWidth="1"/>
    <col min="2804" max="2804" width="6.7109375" customWidth="1"/>
    <col min="2806" max="2806" width="7.7109375" customWidth="1"/>
    <col min="2807" max="2807" width="10.5703125" customWidth="1"/>
    <col min="2808" max="2808" width="10.28515625" customWidth="1"/>
    <col min="2809" max="2817" width="0" hidden="1" customWidth="1"/>
    <col min="2818" max="2818" width="13.28515625" customWidth="1"/>
    <col min="2819" max="2819" width="11.28515625" customWidth="1"/>
    <col min="2820" max="2820" width="11.7109375" customWidth="1"/>
    <col min="2821" max="2821" width="13.42578125" customWidth="1"/>
    <col min="2822" max="2824" width="11.7109375" customWidth="1"/>
    <col min="3054" max="3054" width="3.7109375" customWidth="1"/>
    <col min="3055" max="3055" width="6.7109375" customWidth="1"/>
    <col min="3056" max="3056" width="7" customWidth="1"/>
    <col min="3057" max="3057" width="13.85546875" customWidth="1"/>
    <col min="3058" max="3058" width="10" customWidth="1"/>
    <col min="3059" max="3059" width="14.28515625" customWidth="1"/>
    <col min="3060" max="3060" width="6.7109375" customWidth="1"/>
    <col min="3062" max="3062" width="7.7109375" customWidth="1"/>
    <col min="3063" max="3063" width="10.5703125" customWidth="1"/>
    <col min="3064" max="3064" width="10.28515625" customWidth="1"/>
    <col min="3065" max="3073" width="0" hidden="1" customWidth="1"/>
    <col min="3074" max="3074" width="13.28515625" customWidth="1"/>
    <col min="3075" max="3075" width="11.28515625" customWidth="1"/>
    <col min="3076" max="3076" width="11.7109375" customWidth="1"/>
    <col min="3077" max="3077" width="13.42578125" customWidth="1"/>
    <col min="3078" max="3080" width="11.7109375" customWidth="1"/>
    <col min="3310" max="3310" width="3.7109375" customWidth="1"/>
    <col min="3311" max="3311" width="6.7109375" customWidth="1"/>
    <col min="3312" max="3312" width="7" customWidth="1"/>
    <col min="3313" max="3313" width="13.85546875" customWidth="1"/>
    <col min="3314" max="3314" width="10" customWidth="1"/>
    <col min="3315" max="3315" width="14.28515625" customWidth="1"/>
    <col min="3316" max="3316" width="6.7109375" customWidth="1"/>
    <col min="3318" max="3318" width="7.7109375" customWidth="1"/>
    <col min="3319" max="3319" width="10.5703125" customWidth="1"/>
    <col min="3320" max="3320" width="10.28515625" customWidth="1"/>
    <col min="3321" max="3329" width="0" hidden="1" customWidth="1"/>
    <col min="3330" max="3330" width="13.28515625" customWidth="1"/>
    <col min="3331" max="3331" width="11.28515625" customWidth="1"/>
    <col min="3332" max="3332" width="11.7109375" customWidth="1"/>
    <col min="3333" max="3333" width="13.42578125" customWidth="1"/>
    <col min="3334" max="3336" width="11.7109375" customWidth="1"/>
    <col min="3566" max="3566" width="3.7109375" customWidth="1"/>
    <col min="3567" max="3567" width="6.7109375" customWidth="1"/>
    <col min="3568" max="3568" width="7" customWidth="1"/>
    <col min="3569" max="3569" width="13.85546875" customWidth="1"/>
    <col min="3570" max="3570" width="10" customWidth="1"/>
    <col min="3571" max="3571" width="14.28515625" customWidth="1"/>
    <col min="3572" max="3572" width="6.7109375" customWidth="1"/>
    <col min="3574" max="3574" width="7.7109375" customWidth="1"/>
    <col min="3575" max="3575" width="10.5703125" customWidth="1"/>
    <col min="3576" max="3576" width="10.28515625" customWidth="1"/>
    <col min="3577" max="3585" width="0" hidden="1" customWidth="1"/>
    <col min="3586" max="3586" width="13.28515625" customWidth="1"/>
    <col min="3587" max="3587" width="11.28515625" customWidth="1"/>
    <col min="3588" max="3588" width="11.7109375" customWidth="1"/>
    <col min="3589" max="3589" width="13.42578125" customWidth="1"/>
    <col min="3590" max="3592" width="11.7109375" customWidth="1"/>
    <col min="3822" max="3822" width="3.7109375" customWidth="1"/>
    <col min="3823" max="3823" width="6.7109375" customWidth="1"/>
    <col min="3824" max="3824" width="7" customWidth="1"/>
    <col min="3825" max="3825" width="13.85546875" customWidth="1"/>
    <col min="3826" max="3826" width="10" customWidth="1"/>
    <col min="3827" max="3827" width="14.28515625" customWidth="1"/>
    <col min="3828" max="3828" width="6.7109375" customWidth="1"/>
    <col min="3830" max="3830" width="7.7109375" customWidth="1"/>
    <col min="3831" max="3831" width="10.5703125" customWidth="1"/>
    <col min="3832" max="3832" width="10.28515625" customWidth="1"/>
    <col min="3833" max="3841" width="0" hidden="1" customWidth="1"/>
    <col min="3842" max="3842" width="13.28515625" customWidth="1"/>
    <col min="3843" max="3843" width="11.28515625" customWidth="1"/>
    <col min="3844" max="3844" width="11.7109375" customWidth="1"/>
    <col min="3845" max="3845" width="13.42578125" customWidth="1"/>
    <col min="3846" max="3848" width="11.7109375" customWidth="1"/>
    <col min="4078" max="4078" width="3.7109375" customWidth="1"/>
    <col min="4079" max="4079" width="6.7109375" customWidth="1"/>
    <col min="4080" max="4080" width="7" customWidth="1"/>
    <col min="4081" max="4081" width="13.85546875" customWidth="1"/>
    <col min="4082" max="4082" width="10" customWidth="1"/>
    <col min="4083" max="4083" width="14.28515625" customWidth="1"/>
    <col min="4084" max="4084" width="6.7109375" customWidth="1"/>
    <col min="4086" max="4086" width="7.7109375" customWidth="1"/>
    <col min="4087" max="4087" width="10.5703125" customWidth="1"/>
    <col min="4088" max="4088" width="10.28515625" customWidth="1"/>
    <col min="4089" max="4097" width="0" hidden="1" customWidth="1"/>
    <col min="4098" max="4098" width="13.28515625" customWidth="1"/>
    <col min="4099" max="4099" width="11.28515625" customWidth="1"/>
    <col min="4100" max="4100" width="11.7109375" customWidth="1"/>
    <col min="4101" max="4101" width="13.42578125" customWidth="1"/>
    <col min="4102" max="4104" width="11.7109375" customWidth="1"/>
    <col min="4334" max="4334" width="3.7109375" customWidth="1"/>
    <col min="4335" max="4335" width="6.7109375" customWidth="1"/>
    <col min="4336" max="4336" width="7" customWidth="1"/>
    <col min="4337" max="4337" width="13.85546875" customWidth="1"/>
    <col min="4338" max="4338" width="10" customWidth="1"/>
    <col min="4339" max="4339" width="14.28515625" customWidth="1"/>
    <col min="4340" max="4340" width="6.7109375" customWidth="1"/>
    <col min="4342" max="4342" width="7.7109375" customWidth="1"/>
    <col min="4343" max="4343" width="10.5703125" customWidth="1"/>
    <col min="4344" max="4344" width="10.28515625" customWidth="1"/>
    <col min="4345" max="4353" width="0" hidden="1" customWidth="1"/>
    <col min="4354" max="4354" width="13.28515625" customWidth="1"/>
    <col min="4355" max="4355" width="11.28515625" customWidth="1"/>
    <col min="4356" max="4356" width="11.7109375" customWidth="1"/>
    <col min="4357" max="4357" width="13.42578125" customWidth="1"/>
    <col min="4358" max="4360" width="11.7109375" customWidth="1"/>
    <col min="4590" max="4590" width="3.7109375" customWidth="1"/>
    <col min="4591" max="4591" width="6.7109375" customWidth="1"/>
    <col min="4592" max="4592" width="7" customWidth="1"/>
    <col min="4593" max="4593" width="13.85546875" customWidth="1"/>
    <col min="4594" max="4594" width="10" customWidth="1"/>
    <col min="4595" max="4595" width="14.28515625" customWidth="1"/>
    <col min="4596" max="4596" width="6.7109375" customWidth="1"/>
    <col min="4598" max="4598" width="7.7109375" customWidth="1"/>
    <col min="4599" max="4599" width="10.5703125" customWidth="1"/>
    <col min="4600" max="4600" width="10.28515625" customWidth="1"/>
    <col min="4601" max="4609" width="0" hidden="1" customWidth="1"/>
    <col min="4610" max="4610" width="13.28515625" customWidth="1"/>
    <col min="4611" max="4611" width="11.28515625" customWidth="1"/>
    <col min="4612" max="4612" width="11.7109375" customWidth="1"/>
    <col min="4613" max="4613" width="13.42578125" customWidth="1"/>
    <col min="4614" max="4616" width="11.7109375" customWidth="1"/>
    <col min="4846" max="4846" width="3.7109375" customWidth="1"/>
    <col min="4847" max="4847" width="6.7109375" customWidth="1"/>
    <col min="4848" max="4848" width="7" customWidth="1"/>
    <col min="4849" max="4849" width="13.85546875" customWidth="1"/>
    <col min="4850" max="4850" width="10" customWidth="1"/>
    <col min="4851" max="4851" width="14.28515625" customWidth="1"/>
    <col min="4852" max="4852" width="6.7109375" customWidth="1"/>
    <col min="4854" max="4854" width="7.7109375" customWidth="1"/>
    <col min="4855" max="4855" width="10.5703125" customWidth="1"/>
    <col min="4856" max="4856" width="10.28515625" customWidth="1"/>
    <col min="4857" max="4865" width="0" hidden="1" customWidth="1"/>
    <col min="4866" max="4866" width="13.28515625" customWidth="1"/>
    <col min="4867" max="4867" width="11.28515625" customWidth="1"/>
    <col min="4868" max="4868" width="11.7109375" customWidth="1"/>
    <col min="4869" max="4869" width="13.42578125" customWidth="1"/>
    <col min="4870" max="4872" width="11.7109375" customWidth="1"/>
    <col min="5102" max="5102" width="3.7109375" customWidth="1"/>
    <col min="5103" max="5103" width="6.7109375" customWidth="1"/>
    <col min="5104" max="5104" width="7" customWidth="1"/>
    <col min="5105" max="5105" width="13.85546875" customWidth="1"/>
    <col min="5106" max="5106" width="10" customWidth="1"/>
    <col min="5107" max="5107" width="14.28515625" customWidth="1"/>
    <col min="5108" max="5108" width="6.7109375" customWidth="1"/>
    <col min="5110" max="5110" width="7.7109375" customWidth="1"/>
    <col min="5111" max="5111" width="10.5703125" customWidth="1"/>
    <col min="5112" max="5112" width="10.28515625" customWidth="1"/>
    <col min="5113" max="5121" width="0" hidden="1" customWidth="1"/>
    <col min="5122" max="5122" width="13.28515625" customWidth="1"/>
    <col min="5123" max="5123" width="11.28515625" customWidth="1"/>
    <col min="5124" max="5124" width="11.7109375" customWidth="1"/>
    <col min="5125" max="5125" width="13.42578125" customWidth="1"/>
    <col min="5126" max="5128" width="11.7109375" customWidth="1"/>
    <col min="5358" max="5358" width="3.7109375" customWidth="1"/>
    <col min="5359" max="5359" width="6.7109375" customWidth="1"/>
    <col min="5360" max="5360" width="7" customWidth="1"/>
    <col min="5361" max="5361" width="13.85546875" customWidth="1"/>
    <col min="5362" max="5362" width="10" customWidth="1"/>
    <col min="5363" max="5363" width="14.28515625" customWidth="1"/>
    <col min="5364" max="5364" width="6.7109375" customWidth="1"/>
    <col min="5366" max="5366" width="7.7109375" customWidth="1"/>
    <col min="5367" max="5367" width="10.5703125" customWidth="1"/>
    <col min="5368" max="5368" width="10.28515625" customWidth="1"/>
    <col min="5369" max="5377" width="0" hidden="1" customWidth="1"/>
    <col min="5378" max="5378" width="13.28515625" customWidth="1"/>
    <col min="5379" max="5379" width="11.28515625" customWidth="1"/>
    <col min="5380" max="5380" width="11.7109375" customWidth="1"/>
    <col min="5381" max="5381" width="13.42578125" customWidth="1"/>
    <col min="5382" max="5384" width="11.7109375" customWidth="1"/>
    <col min="5614" max="5614" width="3.7109375" customWidth="1"/>
    <col min="5615" max="5615" width="6.7109375" customWidth="1"/>
    <col min="5616" max="5616" width="7" customWidth="1"/>
    <col min="5617" max="5617" width="13.85546875" customWidth="1"/>
    <col min="5618" max="5618" width="10" customWidth="1"/>
    <col min="5619" max="5619" width="14.28515625" customWidth="1"/>
    <col min="5620" max="5620" width="6.7109375" customWidth="1"/>
    <col min="5622" max="5622" width="7.7109375" customWidth="1"/>
    <col min="5623" max="5623" width="10.5703125" customWidth="1"/>
    <col min="5624" max="5624" width="10.28515625" customWidth="1"/>
    <col min="5625" max="5633" width="0" hidden="1" customWidth="1"/>
    <col min="5634" max="5634" width="13.28515625" customWidth="1"/>
    <col min="5635" max="5635" width="11.28515625" customWidth="1"/>
    <col min="5636" max="5636" width="11.7109375" customWidth="1"/>
    <col min="5637" max="5637" width="13.42578125" customWidth="1"/>
    <col min="5638" max="5640" width="11.7109375" customWidth="1"/>
    <col min="5870" max="5870" width="3.7109375" customWidth="1"/>
    <col min="5871" max="5871" width="6.7109375" customWidth="1"/>
    <col min="5872" max="5872" width="7" customWidth="1"/>
    <col min="5873" max="5873" width="13.85546875" customWidth="1"/>
    <col min="5874" max="5874" width="10" customWidth="1"/>
    <col min="5875" max="5875" width="14.28515625" customWidth="1"/>
    <col min="5876" max="5876" width="6.7109375" customWidth="1"/>
    <col min="5878" max="5878" width="7.7109375" customWidth="1"/>
    <col min="5879" max="5879" width="10.5703125" customWidth="1"/>
    <col min="5880" max="5880" width="10.28515625" customWidth="1"/>
    <col min="5881" max="5889" width="0" hidden="1" customWidth="1"/>
    <col min="5890" max="5890" width="13.28515625" customWidth="1"/>
    <col min="5891" max="5891" width="11.28515625" customWidth="1"/>
    <col min="5892" max="5892" width="11.7109375" customWidth="1"/>
    <col min="5893" max="5893" width="13.42578125" customWidth="1"/>
    <col min="5894" max="5896" width="11.7109375" customWidth="1"/>
    <col min="6126" max="6126" width="3.7109375" customWidth="1"/>
    <col min="6127" max="6127" width="6.7109375" customWidth="1"/>
    <col min="6128" max="6128" width="7" customWidth="1"/>
    <col min="6129" max="6129" width="13.85546875" customWidth="1"/>
    <col min="6130" max="6130" width="10" customWidth="1"/>
    <col min="6131" max="6131" width="14.28515625" customWidth="1"/>
    <col min="6132" max="6132" width="6.7109375" customWidth="1"/>
    <col min="6134" max="6134" width="7.7109375" customWidth="1"/>
    <col min="6135" max="6135" width="10.5703125" customWidth="1"/>
    <col min="6136" max="6136" width="10.28515625" customWidth="1"/>
    <col min="6137" max="6145" width="0" hidden="1" customWidth="1"/>
    <col min="6146" max="6146" width="13.28515625" customWidth="1"/>
    <col min="6147" max="6147" width="11.28515625" customWidth="1"/>
    <col min="6148" max="6148" width="11.7109375" customWidth="1"/>
    <col min="6149" max="6149" width="13.42578125" customWidth="1"/>
    <col min="6150" max="6152" width="11.7109375" customWidth="1"/>
    <col min="6382" max="6382" width="3.7109375" customWidth="1"/>
    <col min="6383" max="6383" width="6.7109375" customWidth="1"/>
    <col min="6384" max="6384" width="7" customWidth="1"/>
    <col min="6385" max="6385" width="13.85546875" customWidth="1"/>
    <col min="6386" max="6386" width="10" customWidth="1"/>
    <col min="6387" max="6387" width="14.28515625" customWidth="1"/>
    <col min="6388" max="6388" width="6.7109375" customWidth="1"/>
    <col min="6390" max="6390" width="7.7109375" customWidth="1"/>
    <col min="6391" max="6391" width="10.5703125" customWidth="1"/>
    <col min="6392" max="6392" width="10.28515625" customWidth="1"/>
    <col min="6393" max="6401" width="0" hidden="1" customWidth="1"/>
    <col min="6402" max="6402" width="13.28515625" customWidth="1"/>
    <col min="6403" max="6403" width="11.28515625" customWidth="1"/>
    <col min="6404" max="6404" width="11.7109375" customWidth="1"/>
    <col min="6405" max="6405" width="13.42578125" customWidth="1"/>
    <col min="6406" max="6408" width="11.7109375" customWidth="1"/>
    <col min="6638" max="6638" width="3.7109375" customWidth="1"/>
    <col min="6639" max="6639" width="6.7109375" customWidth="1"/>
    <col min="6640" max="6640" width="7" customWidth="1"/>
    <col min="6641" max="6641" width="13.85546875" customWidth="1"/>
    <col min="6642" max="6642" width="10" customWidth="1"/>
    <col min="6643" max="6643" width="14.28515625" customWidth="1"/>
    <col min="6644" max="6644" width="6.7109375" customWidth="1"/>
    <col min="6646" max="6646" width="7.7109375" customWidth="1"/>
    <col min="6647" max="6647" width="10.5703125" customWidth="1"/>
    <col min="6648" max="6648" width="10.28515625" customWidth="1"/>
    <col min="6649" max="6657" width="0" hidden="1" customWidth="1"/>
    <col min="6658" max="6658" width="13.28515625" customWidth="1"/>
    <col min="6659" max="6659" width="11.28515625" customWidth="1"/>
    <col min="6660" max="6660" width="11.7109375" customWidth="1"/>
    <col min="6661" max="6661" width="13.42578125" customWidth="1"/>
    <col min="6662" max="6664" width="11.7109375" customWidth="1"/>
    <col min="6894" max="6894" width="3.7109375" customWidth="1"/>
    <col min="6895" max="6895" width="6.7109375" customWidth="1"/>
    <col min="6896" max="6896" width="7" customWidth="1"/>
    <col min="6897" max="6897" width="13.85546875" customWidth="1"/>
    <col min="6898" max="6898" width="10" customWidth="1"/>
    <col min="6899" max="6899" width="14.28515625" customWidth="1"/>
    <col min="6900" max="6900" width="6.7109375" customWidth="1"/>
    <col min="6902" max="6902" width="7.7109375" customWidth="1"/>
    <col min="6903" max="6903" width="10.5703125" customWidth="1"/>
    <col min="6904" max="6904" width="10.28515625" customWidth="1"/>
    <col min="6905" max="6913" width="0" hidden="1" customWidth="1"/>
    <col min="6914" max="6914" width="13.28515625" customWidth="1"/>
    <col min="6915" max="6915" width="11.28515625" customWidth="1"/>
    <col min="6916" max="6916" width="11.7109375" customWidth="1"/>
    <col min="6917" max="6917" width="13.42578125" customWidth="1"/>
    <col min="6918" max="6920" width="11.7109375" customWidth="1"/>
    <col min="7150" max="7150" width="3.7109375" customWidth="1"/>
    <col min="7151" max="7151" width="6.7109375" customWidth="1"/>
    <col min="7152" max="7152" width="7" customWidth="1"/>
    <col min="7153" max="7153" width="13.85546875" customWidth="1"/>
    <col min="7154" max="7154" width="10" customWidth="1"/>
    <col min="7155" max="7155" width="14.28515625" customWidth="1"/>
    <col min="7156" max="7156" width="6.7109375" customWidth="1"/>
    <col min="7158" max="7158" width="7.7109375" customWidth="1"/>
    <col min="7159" max="7159" width="10.5703125" customWidth="1"/>
    <col min="7160" max="7160" width="10.28515625" customWidth="1"/>
    <col min="7161" max="7169" width="0" hidden="1" customWidth="1"/>
    <col min="7170" max="7170" width="13.28515625" customWidth="1"/>
    <col min="7171" max="7171" width="11.28515625" customWidth="1"/>
    <col min="7172" max="7172" width="11.7109375" customWidth="1"/>
    <col min="7173" max="7173" width="13.42578125" customWidth="1"/>
    <col min="7174" max="7176" width="11.7109375" customWidth="1"/>
    <col min="7406" max="7406" width="3.7109375" customWidth="1"/>
    <col min="7407" max="7407" width="6.7109375" customWidth="1"/>
    <col min="7408" max="7408" width="7" customWidth="1"/>
    <col min="7409" max="7409" width="13.85546875" customWidth="1"/>
    <col min="7410" max="7410" width="10" customWidth="1"/>
    <col min="7411" max="7411" width="14.28515625" customWidth="1"/>
    <col min="7412" max="7412" width="6.7109375" customWidth="1"/>
    <col min="7414" max="7414" width="7.7109375" customWidth="1"/>
    <col min="7415" max="7415" width="10.5703125" customWidth="1"/>
    <col min="7416" max="7416" width="10.28515625" customWidth="1"/>
    <col min="7417" max="7425" width="0" hidden="1" customWidth="1"/>
    <col min="7426" max="7426" width="13.28515625" customWidth="1"/>
    <col min="7427" max="7427" width="11.28515625" customWidth="1"/>
    <col min="7428" max="7428" width="11.7109375" customWidth="1"/>
    <col min="7429" max="7429" width="13.42578125" customWidth="1"/>
    <col min="7430" max="7432" width="11.7109375" customWidth="1"/>
    <col min="7662" max="7662" width="3.7109375" customWidth="1"/>
    <col min="7663" max="7663" width="6.7109375" customWidth="1"/>
    <col min="7664" max="7664" width="7" customWidth="1"/>
    <col min="7665" max="7665" width="13.85546875" customWidth="1"/>
    <col min="7666" max="7666" width="10" customWidth="1"/>
    <col min="7667" max="7667" width="14.28515625" customWidth="1"/>
    <col min="7668" max="7668" width="6.7109375" customWidth="1"/>
    <col min="7670" max="7670" width="7.7109375" customWidth="1"/>
    <col min="7671" max="7671" width="10.5703125" customWidth="1"/>
    <col min="7672" max="7672" width="10.28515625" customWidth="1"/>
    <col min="7673" max="7681" width="0" hidden="1" customWidth="1"/>
    <col min="7682" max="7682" width="13.28515625" customWidth="1"/>
    <col min="7683" max="7683" width="11.28515625" customWidth="1"/>
    <col min="7684" max="7684" width="11.7109375" customWidth="1"/>
    <col min="7685" max="7685" width="13.42578125" customWidth="1"/>
    <col min="7686" max="7688" width="11.7109375" customWidth="1"/>
    <col min="7918" max="7918" width="3.7109375" customWidth="1"/>
    <col min="7919" max="7919" width="6.7109375" customWidth="1"/>
    <col min="7920" max="7920" width="7" customWidth="1"/>
    <col min="7921" max="7921" width="13.85546875" customWidth="1"/>
    <col min="7922" max="7922" width="10" customWidth="1"/>
    <col min="7923" max="7923" width="14.28515625" customWidth="1"/>
    <col min="7924" max="7924" width="6.7109375" customWidth="1"/>
    <col min="7926" max="7926" width="7.7109375" customWidth="1"/>
    <col min="7927" max="7927" width="10.5703125" customWidth="1"/>
    <col min="7928" max="7928" width="10.28515625" customWidth="1"/>
    <col min="7929" max="7937" width="0" hidden="1" customWidth="1"/>
    <col min="7938" max="7938" width="13.28515625" customWidth="1"/>
    <col min="7939" max="7939" width="11.28515625" customWidth="1"/>
    <col min="7940" max="7940" width="11.7109375" customWidth="1"/>
    <col min="7941" max="7941" width="13.42578125" customWidth="1"/>
    <col min="7942" max="7944" width="11.7109375" customWidth="1"/>
    <col min="8174" max="8174" width="3.7109375" customWidth="1"/>
    <col min="8175" max="8175" width="6.7109375" customWidth="1"/>
    <col min="8176" max="8176" width="7" customWidth="1"/>
    <col min="8177" max="8177" width="13.85546875" customWidth="1"/>
    <col min="8178" max="8178" width="10" customWidth="1"/>
    <col min="8179" max="8179" width="14.28515625" customWidth="1"/>
    <col min="8180" max="8180" width="6.7109375" customWidth="1"/>
    <col min="8182" max="8182" width="7.7109375" customWidth="1"/>
    <col min="8183" max="8183" width="10.5703125" customWidth="1"/>
    <col min="8184" max="8184" width="10.28515625" customWidth="1"/>
    <col min="8185" max="8193" width="0" hidden="1" customWidth="1"/>
    <col min="8194" max="8194" width="13.28515625" customWidth="1"/>
    <col min="8195" max="8195" width="11.28515625" customWidth="1"/>
    <col min="8196" max="8196" width="11.7109375" customWidth="1"/>
    <col min="8197" max="8197" width="13.42578125" customWidth="1"/>
    <col min="8198" max="8200" width="11.7109375" customWidth="1"/>
    <col min="8430" max="8430" width="3.7109375" customWidth="1"/>
    <col min="8431" max="8431" width="6.7109375" customWidth="1"/>
    <col min="8432" max="8432" width="7" customWidth="1"/>
    <col min="8433" max="8433" width="13.85546875" customWidth="1"/>
    <col min="8434" max="8434" width="10" customWidth="1"/>
    <col min="8435" max="8435" width="14.28515625" customWidth="1"/>
    <col min="8436" max="8436" width="6.7109375" customWidth="1"/>
    <col min="8438" max="8438" width="7.7109375" customWidth="1"/>
    <col min="8439" max="8439" width="10.5703125" customWidth="1"/>
    <col min="8440" max="8440" width="10.28515625" customWidth="1"/>
    <col min="8441" max="8449" width="0" hidden="1" customWidth="1"/>
    <col min="8450" max="8450" width="13.28515625" customWidth="1"/>
    <col min="8451" max="8451" width="11.28515625" customWidth="1"/>
    <col min="8452" max="8452" width="11.7109375" customWidth="1"/>
    <col min="8453" max="8453" width="13.42578125" customWidth="1"/>
    <col min="8454" max="8456" width="11.7109375" customWidth="1"/>
    <col min="8686" max="8686" width="3.7109375" customWidth="1"/>
    <col min="8687" max="8687" width="6.7109375" customWidth="1"/>
    <col min="8688" max="8688" width="7" customWidth="1"/>
    <col min="8689" max="8689" width="13.85546875" customWidth="1"/>
    <col min="8690" max="8690" width="10" customWidth="1"/>
    <col min="8691" max="8691" width="14.28515625" customWidth="1"/>
    <col min="8692" max="8692" width="6.7109375" customWidth="1"/>
    <col min="8694" max="8694" width="7.7109375" customWidth="1"/>
    <col min="8695" max="8695" width="10.5703125" customWidth="1"/>
    <col min="8696" max="8696" width="10.28515625" customWidth="1"/>
    <col min="8697" max="8705" width="0" hidden="1" customWidth="1"/>
    <col min="8706" max="8706" width="13.28515625" customWidth="1"/>
    <col min="8707" max="8707" width="11.28515625" customWidth="1"/>
    <col min="8708" max="8708" width="11.7109375" customWidth="1"/>
    <col min="8709" max="8709" width="13.42578125" customWidth="1"/>
    <col min="8710" max="8712" width="11.7109375" customWidth="1"/>
    <col min="8942" max="8942" width="3.7109375" customWidth="1"/>
    <col min="8943" max="8943" width="6.7109375" customWidth="1"/>
    <col min="8944" max="8944" width="7" customWidth="1"/>
    <col min="8945" max="8945" width="13.85546875" customWidth="1"/>
    <col min="8946" max="8946" width="10" customWidth="1"/>
    <col min="8947" max="8947" width="14.28515625" customWidth="1"/>
    <col min="8948" max="8948" width="6.7109375" customWidth="1"/>
    <col min="8950" max="8950" width="7.7109375" customWidth="1"/>
    <col min="8951" max="8951" width="10.5703125" customWidth="1"/>
    <col min="8952" max="8952" width="10.28515625" customWidth="1"/>
    <col min="8953" max="8961" width="0" hidden="1" customWidth="1"/>
    <col min="8962" max="8962" width="13.28515625" customWidth="1"/>
    <col min="8963" max="8963" width="11.28515625" customWidth="1"/>
    <col min="8964" max="8964" width="11.7109375" customWidth="1"/>
    <col min="8965" max="8965" width="13.42578125" customWidth="1"/>
    <col min="8966" max="8968" width="11.7109375" customWidth="1"/>
    <col min="9198" max="9198" width="3.7109375" customWidth="1"/>
    <col min="9199" max="9199" width="6.7109375" customWidth="1"/>
    <col min="9200" max="9200" width="7" customWidth="1"/>
    <col min="9201" max="9201" width="13.85546875" customWidth="1"/>
    <col min="9202" max="9202" width="10" customWidth="1"/>
    <col min="9203" max="9203" width="14.28515625" customWidth="1"/>
    <col min="9204" max="9204" width="6.7109375" customWidth="1"/>
    <col min="9206" max="9206" width="7.7109375" customWidth="1"/>
    <col min="9207" max="9207" width="10.5703125" customWidth="1"/>
    <col min="9208" max="9208" width="10.28515625" customWidth="1"/>
    <col min="9209" max="9217" width="0" hidden="1" customWidth="1"/>
    <col min="9218" max="9218" width="13.28515625" customWidth="1"/>
    <col min="9219" max="9219" width="11.28515625" customWidth="1"/>
    <col min="9220" max="9220" width="11.7109375" customWidth="1"/>
    <col min="9221" max="9221" width="13.42578125" customWidth="1"/>
    <col min="9222" max="9224" width="11.7109375" customWidth="1"/>
    <col min="9454" max="9454" width="3.7109375" customWidth="1"/>
    <col min="9455" max="9455" width="6.7109375" customWidth="1"/>
    <col min="9456" max="9456" width="7" customWidth="1"/>
    <col min="9457" max="9457" width="13.85546875" customWidth="1"/>
    <col min="9458" max="9458" width="10" customWidth="1"/>
    <col min="9459" max="9459" width="14.28515625" customWidth="1"/>
    <col min="9460" max="9460" width="6.7109375" customWidth="1"/>
    <col min="9462" max="9462" width="7.7109375" customWidth="1"/>
    <col min="9463" max="9463" width="10.5703125" customWidth="1"/>
    <col min="9464" max="9464" width="10.28515625" customWidth="1"/>
    <col min="9465" max="9473" width="0" hidden="1" customWidth="1"/>
    <col min="9474" max="9474" width="13.28515625" customWidth="1"/>
    <col min="9475" max="9475" width="11.28515625" customWidth="1"/>
    <col min="9476" max="9476" width="11.7109375" customWidth="1"/>
    <col min="9477" max="9477" width="13.42578125" customWidth="1"/>
    <col min="9478" max="9480" width="11.7109375" customWidth="1"/>
    <col min="9710" max="9710" width="3.7109375" customWidth="1"/>
    <col min="9711" max="9711" width="6.7109375" customWidth="1"/>
    <col min="9712" max="9712" width="7" customWidth="1"/>
    <col min="9713" max="9713" width="13.85546875" customWidth="1"/>
    <col min="9714" max="9714" width="10" customWidth="1"/>
    <col min="9715" max="9715" width="14.28515625" customWidth="1"/>
    <col min="9716" max="9716" width="6.7109375" customWidth="1"/>
    <col min="9718" max="9718" width="7.7109375" customWidth="1"/>
    <col min="9719" max="9719" width="10.5703125" customWidth="1"/>
    <col min="9720" max="9720" width="10.28515625" customWidth="1"/>
    <col min="9721" max="9729" width="0" hidden="1" customWidth="1"/>
    <col min="9730" max="9730" width="13.28515625" customWidth="1"/>
    <col min="9731" max="9731" width="11.28515625" customWidth="1"/>
    <col min="9732" max="9732" width="11.7109375" customWidth="1"/>
    <col min="9733" max="9733" width="13.42578125" customWidth="1"/>
    <col min="9734" max="9736" width="11.7109375" customWidth="1"/>
    <col min="9966" max="9966" width="3.7109375" customWidth="1"/>
    <col min="9967" max="9967" width="6.7109375" customWidth="1"/>
    <col min="9968" max="9968" width="7" customWidth="1"/>
    <col min="9969" max="9969" width="13.85546875" customWidth="1"/>
    <col min="9970" max="9970" width="10" customWidth="1"/>
    <col min="9971" max="9971" width="14.28515625" customWidth="1"/>
    <col min="9972" max="9972" width="6.7109375" customWidth="1"/>
    <col min="9974" max="9974" width="7.7109375" customWidth="1"/>
    <col min="9975" max="9975" width="10.5703125" customWidth="1"/>
    <col min="9976" max="9976" width="10.28515625" customWidth="1"/>
    <col min="9977" max="9985" width="0" hidden="1" customWidth="1"/>
    <col min="9986" max="9986" width="13.28515625" customWidth="1"/>
    <col min="9987" max="9987" width="11.28515625" customWidth="1"/>
    <col min="9988" max="9988" width="11.7109375" customWidth="1"/>
    <col min="9989" max="9989" width="13.42578125" customWidth="1"/>
    <col min="9990" max="9992" width="11.7109375" customWidth="1"/>
    <col min="10222" max="10222" width="3.7109375" customWidth="1"/>
    <col min="10223" max="10223" width="6.7109375" customWidth="1"/>
    <col min="10224" max="10224" width="7" customWidth="1"/>
    <col min="10225" max="10225" width="13.85546875" customWidth="1"/>
    <col min="10226" max="10226" width="10" customWidth="1"/>
    <col min="10227" max="10227" width="14.28515625" customWidth="1"/>
    <col min="10228" max="10228" width="6.7109375" customWidth="1"/>
    <col min="10230" max="10230" width="7.7109375" customWidth="1"/>
    <col min="10231" max="10231" width="10.5703125" customWidth="1"/>
    <col min="10232" max="10232" width="10.28515625" customWidth="1"/>
    <col min="10233" max="10241" width="0" hidden="1" customWidth="1"/>
    <col min="10242" max="10242" width="13.28515625" customWidth="1"/>
    <col min="10243" max="10243" width="11.28515625" customWidth="1"/>
    <col min="10244" max="10244" width="11.7109375" customWidth="1"/>
    <col min="10245" max="10245" width="13.42578125" customWidth="1"/>
    <col min="10246" max="10248" width="11.7109375" customWidth="1"/>
    <col min="10478" max="10478" width="3.7109375" customWidth="1"/>
    <col min="10479" max="10479" width="6.7109375" customWidth="1"/>
    <col min="10480" max="10480" width="7" customWidth="1"/>
    <col min="10481" max="10481" width="13.85546875" customWidth="1"/>
    <col min="10482" max="10482" width="10" customWidth="1"/>
    <col min="10483" max="10483" width="14.28515625" customWidth="1"/>
    <col min="10484" max="10484" width="6.7109375" customWidth="1"/>
    <col min="10486" max="10486" width="7.7109375" customWidth="1"/>
    <col min="10487" max="10487" width="10.5703125" customWidth="1"/>
    <col min="10488" max="10488" width="10.28515625" customWidth="1"/>
    <col min="10489" max="10497" width="0" hidden="1" customWidth="1"/>
    <col min="10498" max="10498" width="13.28515625" customWidth="1"/>
    <col min="10499" max="10499" width="11.28515625" customWidth="1"/>
    <col min="10500" max="10500" width="11.7109375" customWidth="1"/>
    <col min="10501" max="10501" width="13.42578125" customWidth="1"/>
    <col min="10502" max="10504" width="11.7109375" customWidth="1"/>
    <col min="10734" max="10734" width="3.7109375" customWidth="1"/>
    <col min="10735" max="10735" width="6.7109375" customWidth="1"/>
    <col min="10736" max="10736" width="7" customWidth="1"/>
    <col min="10737" max="10737" width="13.85546875" customWidth="1"/>
    <col min="10738" max="10738" width="10" customWidth="1"/>
    <col min="10739" max="10739" width="14.28515625" customWidth="1"/>
    <col min="10740" max="10740" width="6.7109375" customWidth="1"/>
    <col min="10742" max="10742" width="7.7109375" customWidth="1"/>
    <col min="10743" max="10743" width="10.5703125" customWidth="1"/>
    <col min="10744" max="10744" width="10.28515625" customWidth="1"/>
    <col min="10745" max="10753" width="0" hidden="1" customWidth="1"/>
    <col min="10754" max="10754" width="13.28515625" customWidth="1"/>
    <col min="10755" max="10755" width="11.28515625" customWidth="1"/>
    <col min="10756" max="10756" width="11.7109375" customWidth="1"/>
    <col min="10757" max="10757" width="13.42578125" customWidth="1"/>
    <col min="10758" max="10760" width="11.7109375" customWidth="1"/>
    <col min="10990" max="10990" width="3.7109375" customWidth="1"/>
    <col min="10991" max="10991" width="6.7109375" customWidth="1"/>
    <col min="10992" max="10992" width="7" customWidth="1"/>
    <col min="10993" max="10993" width="13.85546875" customWidth="1"/>
    <col min="10994" max="10994" width="10" customWidth="1"/>
    <col min="10995" max="10995" width="14.28515625" customWidth="1"/>
    <col min="10996" max="10996" width="6.7109375" customWidth="1"/>
    <col min="10998" max="10998" width="7.7109375" customWidth="1"/>
    <col min="10999" max="10999" width="10.5703125" customWidth="1"/>
    <col min="11000" max="11000" width="10.28515625" customWidth="1"/>
    <col min="11001" max="11009" width="0" hidden="1" customWidth="1"/>
    <col min="11010" max="11010" width="13.28515625" customWidth="1"/>
    <col min="11011" max="11011" width="11.28515625" customWidth="1"/>
    <col min="11012" max="11012" width="11.7109375" customWidth="1"/>
    <col min="11013" max="11013" width="13.42578125" customWidth="1"/>
    <col min="11014" max="11016" width="11.7109375" customWidth="1"/>
    <col min="11246" max="11246" width="3.7109375" customWidth="1"/>
    <col min="11247" max="11247" width="6.7109375" customWidth="1"/>
    <col min="11248" max="11248" width="7" customWidth="1"/>
    <col min="11249" max="11249" width="13.85546875" customWidth="1"/>
    <col min="11250" max="11250" width="10" customWidth="1"/>
    <col min="11251" max="11251" width="14.28515625" customWidth="1"/>
    <col min="11252" max="11252" width="6.7109375" customWidth="1"/>
    <col min="11254" max="11254" width="7.7109375" customWidth="1"/>
    <col min="11255" max="11255" width="10.5703125" customWidth="1"/>
    <col min="11256" max="11256" width="10.28515625" customWidth="1"/>
    <col min="11257" max="11265" width="0" hidden="1" customWidth="1"/>
    <col min="11266" max="11266" width="13.28515625" customWidth="1"/>
    <col min="11267" max="11267" width="11.28515625" customWidth="1"/>
    <col min="11268" max="11268" width="11.7109375" customWidth="1"/>
    <col min="11269" max="11269" width="13.42578125" customWidth="1"/>
    <col min="11270" max="11272" width="11.7109375" customWidth="1"/>
    <col min="11502" max="11502" width="3.7109375" customWidth="1"/>
    <col min="11503" max="11503" width="6.7109375" customWidth="1"/>
    <col min="11504" max="11504" width="7" customWidth="1"/>
    <col min="11505" max="11505" width="13.85546875" customWidth="1"/>
    <col min="11506" max="11506" width="10" customWidth="1"/>
    <col min="11507" max="11507" width="14.28515625" customWidth="1"/>
    <col min="11508" max="11508" width="6.7109375" customWidth="1"/>
    <col min="11510" max="11510" width="7.7109375" customWidth="1"/>
    <col min="11511" max="11511" width="10.5703125" customWidth="1"/>
    <col min="11512" max="11512" width="10.28515625" customWidth="1"/>
    <col min="11513" max="11521" width="0" hidden="1" customWidth="1"/>
    <col min="11522" max="11522" width="13.28515625" customWidth="1"/>
    <col min="11523" max="11523" width="11.28515625" customWidth="1"/>
    <col min="11524" max="11524" width="11.7109375" customWidth="1"/>
    <col min="11525" max="11525" width="13.42578125" customWidth="1"/>
    <col min="11526" max="11528" width="11.7109375" customWidth="1"/>
    <col min="11758" max="11758" width="3.7109375" customWidth="1"/>
    <col min="11759" max="11759" width="6.7109375" customWidth="1"/>
    <col min="11760" max="11760" width="7" customWidth="1"/>
    <col min="11761" max="11761" width="13.85546875" customWidth="1"/>
    <col min="11762" max="11762" width="10" customWidth="1"/>
    <col min="11763" max="11763" width="14.28515625" customWidth="1"/>
    <col min="11764" max="11764" width="6.7109375" customWidth="1"/>
    <col min="11766" max="11766" width="7.7109375" customWidth="1"/>
    <col min="11767" max="11767" width="10.5703125" customWidth="1"/>
    <col min="11768" max="11768" width="10.28515625" customWidth="1"/>
    <col min="11769" max="11777" width="0" hidden="1" customWidth="1"/>
    <col min="11778" max="11778" width="13.28515625" customWidth="1"/>
    <col min="11779" max="11779" width="11.28515625" customWidth="1"/>
    <col min="11780" max="11780" width="11.7109375" customWidth="1"/>
    <col min="11781" max="11781" width="13.42578125" customWidth="1"/>
    <col min="11782" max="11784" width="11.7109375" customWidth="1"/>
    <col min="12014" max="12014" width="3.7109375" customWidth="1"/>
    <col min="12015" max="12015" width="6.7109375" customWidth="1"/>
    <col min="12016" max="12016" width="7" customWidth="1"/>
    <col min="12017" max="12017" width="13.85546875" customWidth="1"/>
    <col min="12018" max="12018" width="10" customWidth="1"/>
    <col min="12019" max="12019" width="14.28515625" customWidth="1"/>
    <col min="12020" max="12020" width="6.7109375" customWidth="1"/>
    <col min="12022" max="12022" width="7.7109375" customWidth="1"/>
    <col min="12023" max="12023" width="10.5703125" customWidth="1"/>
    <col min="12024" max="12024" width="10.28515625" customWidth="1"/>
    <col min="12025" max="12033" width="0" hidden="1" customWidth="1"/>
    <col min="12034" max="12034" width="13.28515625" customWidth="1"/>
    <col min="12035" max="12035" width="11.28515625" customWidth="1"/>
    <col min="12036" max="12036" width="11.7109375" customWidth="1"/>
    <col min="12037" max="12037" width="13.42578125" customWidth="1"/>
    <col min="12038" max="12040" width="11.7109375" customWidth="1"/>
    <col min="12270" max="12270" width="3.7109375" customWidth="1"/>
    <col min="12271" max="12271" width="6.7109375" customWidth="1"/>
    <col min="12272" max="12272" width="7" customWidth="1"/>
    <col min="12273" max="12273" width="13.85546875" customWidth="1"/>
    <col min="12274" max="12274" width="10" customWidth="1"/>
    <col min="12275" max="12275" width="14.28515625" customWidth="1"/>
    <col min="12276" max="12276" width="6.7109375" customWidth="1"/>
    <col min="12278" max="12278" width="7.7109375" customWidth="1"/>
    <col min="12279" max="12279" width="10.5703125" customWidth="1"/>
    <col min="12280" max="12280" width="10.28515625" customWidth="1"/>
    <col min="12281" max="12289" width="0" hidden="1" customWidth="1"/>
    <col min="12290" max="12290" width="13.28515625" customWidth="1"/>
    <col min="12291" max="12291" width="11.28515625" customWidth="1"/>
    <col min="12292" max="12292" width="11.7109375" customWidth="1"/>
    <col min="12293" max="12293" width="13.42578125" customWidth="1"/>
    <col min="12294" max="12296" width="11.7109375" customWidth="1"/>
    <col min="12526" max="12526" width="3.7109375" customWidth="1"/>
    <col min="12527" max="12527" width="6.7109375" customWidth="1"/>
    <col min="12528" max="12528" width="7" customWidth="1"/>
    <col min="12529" max="12529" width="13.85546875" customWidth="1"/>
    <col min="12530" max="12530" width="10" customWidth="1"/>
    <col min="12531" max="12531" width="14.28515625" customWidth="1"/>
    <col min="12532" max="12532" width="6.7109375" customWidth="1"/>
    <col min="12534" max="12534" width="7.7109375" customWidth="1"/>
    <col min="12535" max="12535" width="10.5703125" customWidth="1"/>
    <col min="12536" max="12536" width="10.28515625" customWidth="1"/>
    <col min="12537" max="12545" width="0" hidden="1" customWidth="1"/>
    <col min="12546" max="12546" width="13.28515625" customWidth="1"/>
    <col min="12547" max="12547" width="11.28515625" customWidth="1"/>
    <col min="12548" max="12548" width="11.7109375" customWidth="1"/>
    <col min="12549" max="12549" width="13.42578125" customWidth="1"/>
    <col min="12550" max="12552" width="11.7109375" customWidth="1"/>
    <col min="12782" max="12782" width="3.7109375" customWidth="1"/>
    <col min="12783" max="12783" width="6.7109375" customWidth="1"/>
    <col min="12784" max="12784" width="7" customWidth="1"/>
    <col min="12785" max="12785" width="13.85546875" customWidth="1"/>
    <col min="12786" max="12786" width="10" customWidth="1"/>
    <col min="12787" max="12787" width="14.28515625" customWidth="1"/>
    <col min="12788" max="12788" width="6.7109375" customWidth="1"/>
    <col min="12790" max="12790" width="7.7109375" customWidth="1"/>
    <col min="12791" max="12791" width="10.5703125" customWidth="1"/>
    <col min="12792" max="12792" width="10.28515625" customWidth="1"/>
    <col min="12793" max="12801" width="0" hidden="1" customWidth="1"/>
    <col min="12802" max="12802" width="13.28515625" customWidth="1"/>
    <col min="12803" max="12803" width="11.28515625" customWidth="1"/>
    <col min="12804" max="12804" width="11.7109375" customWidth="1"/>
    <col min="12805" max="12805" width="13.42578125" customWidth="1"/>
    <col min="12806" max="12808" width="11.7109375" customWidth="1"/>
    <col min="13038" max="13038" width="3.7109375" customWidth="1"/>
    <col min="13039" max="13039" width="6.7109375" customWidth="1"/>
    <col min="13040" max="13040" width="7" customWidth="1"/>
    <col min="13041" max="13041" width="13.85546875" customWidth="1"/>
    <col min="13042" max="13042" width="10" customWidth="1"/>
    <col min="13043" max="13043" width="14.28515625" customWidth="1"/>
    <col min="13044" max="13044" width="6.7109375" customWidth="1"/>
    <col min="13046" max="13046" width="7.7109375" customWidth="1"/>
    <col min="13047" max="13047" width="10.5703125" customWidth="1"/>
    <col min="13048" max="13048" width="10.28515625" customWidth="1"/>
    <col min="13049" max="13057" width="0" hidden="1" customWidth="1"/>
    <col min="13058" max="13058" width="13.28515625" customWidth="1"/>
    <col min="13059" max="13059" width="11.28515625" customWidth="1"/>
    <col min="13060" max="13060" width="11.7109375" customWidth="1"/>
    <col min="13061" max="13061" width="13.42578125" customWidth="1"/>
    <col min="13062" max="13064" width="11.7109375" customWidth="1"/>
    <col min="13294" max="13294" width="3.7109375" customWidth="1"/>
    <col min="13295" max="13295" width="6.7109375" customWidth="1"/>
    <col min="13296" max="13296" width="7" customWidth="1"/>
    <col min="13297" max="13297" width="13.85546875" customWidth="1"/>
    <col min="13298" max="13298" width="10" customWidth="1"/>
    <col min="13299" max="13299" width="14.28515625" customWidth="1"/>
    <col min="13300" max="13300" width="6.7109375" customWidth="1"/>
    <col min="13302" max="13302" width="7.7109375" customWidth="1"/>
    <col min="13303" max="13303" width="10.5703125" customWidth="1"/>
    <col min="13304" max="13304" width="10.28515625" customWidth="1"/>
    <col min="13305" max="13313" width="0" hidden="1" customWidth="1"/>
    <col min="13314" max="13314" width="13.28515625" customWidth="1"/>
    <col min="13315" max="13315" width="11.28515625" customWidth="1"/>
    <col min="13316" max="13316" width="11.7109375" customWidth="1"/>
    <col min="13317" max="13317" width="13.42578125" customWidth="1"/>
    <col min="13318" max="13320" width="11.7109375" customWidth="1"/>
    <col min="13550" max="13550" width="3.7109375" customWidth="1"/>
    <col min="13551" max="13551" width="6.7109375" customWidth="1"/>
    <col min="13552" max="13552" width="7" customWidth="1"/>
    <col min="13553" max="13553" width="13.85546875" customWidth="1"/>
    <col min="13554" max="13554" width="10" customWidth="1"/>
    <col min="13555" max="13555" width="14.28515625" customWidth="1"/>
    <col min="13556" max="13556" width="6.7109375" customWidth="1"/>
    <col min="13558" max="13558" width="7.7109375" customWidth="1"/>
    <col min="13559" max="13559" width="10.5703125" customWidth="1"/>
    <col min="13560" max="13560" width="10.28515625" customWidth="1"/>
    <col min="13561" max="13569" width="0" hidden="1" customWidth="1"/>
    <col min="13570" max="13570" width="13.28515625" customWidth="1"/>
    <col min="13571" max="13571" width="11.28515625" customWidth="1"/>
    <col min="13572" max="13572" width="11.7109375" customWidth="1"/>
    <col min="13573" max="13573" width="13.42578125" customWidth="1"/>
    <col min="13574" max="13576" width="11.7109375" customWidth="1"/>
    <col min="13806" max="13806" width="3.7109375" customWidth="1"/>
    <col min="13807" max="13807" width="6.7109375" customWidth="1"/>
    <col min="13808" max="13808" width="7" customWidth="1"/>
    <col min="13809" max="13809" width="13.85546875" customWidth="1"/>
    <col min="13810" max="13810" width="10" customWidth="1"/>
    <col min="13811" max="13811" width="14.28515625" customWidth="1"/>
    <col min="13812" max="13812" width="6.7109375" customWidth="1"/>
    <col min="13814" max="13814" width="7.7109375" customWidth="1"/>
    <col min="13815" max="13815" width="10.5703125" customWidth="1"/>
    <col min="13816" max="13816" width="10.28515625" customWidth="1"/>
    <col min="13817" max="13825" width="0" hidden="1" customWidth="1"/>
    <col min="13826" max="13826" width="13.28515625" customWidth="1"/>
    <col min="13827" max="13827" width="11.28515625" customWidth="1"/>
    <col min="13828" max="13828" width="11.7109375" customWidth="1"/>
    <col min="13829" max="13829" width="13.42578125" customWidth="1"/>
    <col min="13830" max="13832" width="11.7109375" customWidth="1"/>
    <col min="14062" max="14062" width="3.7109375" customWidth="1"/>
    <col min="14063" max="14063" width="6.7109375" customWidth="1"/>
    <col min="14064" max="14064" width="7" customWidth="1"/>
    <col min="14065" max="14065" width="13.85546875" customWidth="1"/>
    <col min="14066" max="14066" width="10" customWidth="1"/>
    <col min="14067" max="14067" width="14.28515625" customWidth="1"/>
    <col min="14068" max="14068" width="6.7109375" customWidth="1"/>
    <col min="14070" max="14070" width="7.7109375" customWidth="1"/>
    <col min="14071" max="14071" width="10.5703125" customWidth="1"/>
    <col min="14072" max="14072" width="10.28515625" customWidth="1"/>
    <col min="14073" max="14081" width="0" hidden="1" customWidth="1"/>
    <col min="14082" max="14082" width="13.28515625" customWidth="1"/>
    <col min="14083" max="14083" width="11.28515625" customWidth="1"/>
    <col min="14084" max="14084" width="11.7109375" customWidth="1"/>
    <col min="14085" max="14085" width="13.42578125" customWidth="1"/>
    <col min="14086" max="14088" width="11.7109375" customWidth="1"/>
    <col min="14318" max="14318" width="3.7109375" customWidth="1"/>
    <col min="14319" max="14319" width="6.7109375" customWidth="1"/>
    <col min="14320" max="14320" width="7" customWidth="1"/>
    <col min="14321" max="14321" width="13.85546875" customWidth="1"/>
    <col min="14322" max="14322" width="10" customWidth="1"/>
    <col min="14323" max="14323" width="14.28515625" customWidth="1"/>
    <col min="14324" max="14324" width="6.7109375" customWidth="1"/>
    <col min="14326" max="14326" width="7.7109375" customWidth="1"/>
    <col min="14327" max="14327" width="10.5703125" customWidth="1"/>
    <col min="14328" max="14328" width="10.28515625" customWidth="1"/>
    <col min="14329" max="14337" width="0" hidden="1" customWidth="1"/>
    <col min="14338" max="14338" width="13.28515625" customWidth="1"/>
    <col min="14339" max="14339" width="11.28515625" customWidth="1"/>
    <col min="14340" max="14340" width="11.7109375" customWidth="1"/>
    <col min="14341" max="14341" width="13.42578125" customWidth="1"/>
    <col min="14342" max="14344" width="11.7109375" customWidth="1"/>
    <col min="14574" max="14574" width="3.7109375" customWidth="1"/>
    <col min="14575" max="14575" width="6.7109375" customWidth="1"/>
    <col min="14576" max="14576" width="7" customWidth="1"/>
    <col min="14577" max="14577" width="13.85546875" customWidth="1"/>
    <col min="14578" max="14578" width="10" customWidth="1"/>
    <col min="14579" max="14579" width="14.28515625" customWidth="1"/>
    <col min="14580" max="14580" width="6.7109375" customWidth="1"/>
    <col min="14582" max="14582" width="7.7109375" customWidth="1"/>
    <col min="14583" max="14583" width="10.5703125" customWidth="1"/>
    <col min="14584" max="14584" width="10.28515625" customWidth="1"/>
    <col min="14585" max="14593" width="0" hidden="1" customWidth="1"/>
    <col min="14594" max="14594" width="13.28515625" customWidth="1"/>
    <col min="14595" max="14595" width="11.28515625" customWidth="1"/>
    <col min="14596" max="14596" width="11.7109375" customWidth="1"/>
    <col min="14597" max="14597" width="13.42578125" customWidth="1"/>
    <col min="14598" max="14600" width="11.7109375" customWidth="1"/>
    <col min="14830" max="14830" width="3.7109375" customWidth="1"/>
    <col min="14831" max="14831" width="6.7109375" customWidth="1"/>
    <col min="14832" max="14832" width="7" customWidth="1"/>
    <col min="14833" max="14833" width="13.85546875" customWidth="1"/>
    <col min="14834" max="14834" width="10" customWidth="1"/>
    <col min="14835" max="14835" width="14.28515625" customWidth="1"/>
    <col min="14836" max="14836" width="6.7109375" customWidth="1"/>
    <col min="14838" max="14838" width="7.7109375" customWidth="1"/>
    <col min="14839" max="14839" width="10.5703125" customWidth="1"/>
    <col min="14840" max="14840" width="10.28515625" customWidth="1"/>
    <col min="14841" max="14849" width="0" hidden="1" customWidth="1"/>
    <col min="14850" max="14850" width="13.28515625" customWidth="1"/>
    <col min="14851" max="14851" width="11.28515625" customWidth="1"/>
    <col min="14852" max="14852" width="11.7109375" customWidth="1"/>
    <col min="14853" max="14853" width="13.42578125" customWidth="1"/>
    <col min="14854" max="14856" width="11.7109375" customWidth="1"/>
    <col min="15086" max="15086" width="3.7109375" customWidth="1"/>
    <col min="15087" max="15087" width="6.7109375" customWidth="1"/>
    <col min="15088" max="15088" width="7" customWidth="1"/>
    <col min="15089" max="15089" width="13.85546875" customWidth="1"/>
    <col min="15090" max="15090" width="10" customWidth="1"/>
    <col min="15091" max="15091" width="14.28515625" customWidth="1"/>
    <col min="15092" max="15092" width="6.7109375" customWidth="1"/>
    <col min="15094" max="15094" width="7.7109375" customWidth="1"/>
    <col min="15095" max="15095" width="10.5703125" customWidth="1"/>
    <col min="15096" max="15096" width="10.28515625" customWidth="1"/>
    <col min="15097" max="15105" width="0" hidden="1" customWidth="1"/>
    <col min="15106" max="15106" width="13.28515625" customWidth="1"/>
    <col min="15107" max="15107" width="11.28515625" customWidth="1"/>
    <col min="15108" max="15108" width="11.7109375" customWidth="1"/>
    <col min="15109" max="15109" width="13.42578125" customWidth="1"/>
    <col min="15110" max="15112" width="11.7109375" customWidth="1"/>
    <col min="15342" max="15342" width="3.7109375" customWidth="1"/>
    <col min="15343" max="15343" width="6.7109375" customWidth="1"/>
    <col min="15344" max="15344" width="7" customWidth="1"/>
    <col min="15345" max="15345" width="13.85546875" customWidth="1"/>
    <col min="15346" max="15346" width="10" customWidth="1"/>
    <col min="15347" max="15347" width="14.28515625" customWidth="1"/>
    <col min="15348" max="15348" width="6.7109375" customWidth="1"/>
    <col min="15350" max="15350" width="7.7109375" customWidth="1"/>
    <col min="15351" max="15351" width="10.5703125" customWidth="1"/>
    <col min="15352" max="15352" width="10.28515625" customWidth="1"/>
    <col min="15353" max="15361" width="0" hidden="1" customWidth="1"/>
    <col min="15362" max="15362" width="13.28515625" customWidth="1"/>
    <col min="15363" max="15363" width="11.28515625" customWidth="1"/>
    <col min="15364" max="15364" width="11.7109375" customWidth="1"/>
    <col min="15365" max="15365" width="13.42578125" customWidth="1"/>
    <col min="15366" max="15368" width="11.7109375" customWidth="1"/>
    <col min="15598" max="15598" width="3.7109375" customWidth="1"/>
    <col min="15599" max="15599" width="6.7109375" customWidth="1"/>
    <col min="15600" max="15600" width="7" customWidth="1"/>
    <col min="15601" max="15601" width="13.85546875" customWidth="1"/>
    <col min="15602" max="15602" width="10" customWidth="1"/>
    <col min="15603" max="15603" width="14.28515625" customWidth="1"/>
    <col min="15604" max="15604" width="6.7109375" customWidth="1"/>
    <col min="15606" max="15606" width="7.7109375" customWidth="1"/>
    <col min="15607" max="15607" width="10.5703125" customWidth="1"/>
    <col min="15608" max="15608" width="10.28515625" customWidth="1"/>
    <col min="15609" max="15617" width="0" hidden="1" customWidth="1"/>
    <col min="15618" max="15618" width="13.28515625" customWidth="1"/>
    <col min="15619" max="15619" width="11.28515625" customWidth="1"/>
    <col min="15620" max="15620" width="11.7109375" customWidth="1"/>
    <col min="15621" max="15621" width="13.42578125" customWidth="1"/>
    <col min="15622" max="15624" width="11.7109375" customWidth="1"/>
    <col min="15854" max="15854" width="3.7109375" customWidth="1"/>
    <col min="15855" max="15855" width="6.7109375" customWidth="1"/>
    <col min="15856" max="15856" width="7" customWidth="1"/>
    <col min="15857" max="15857" width="13.85546875" customWidth="1"/>
    <col min="15858" max="15858" width="10" customWidth="1"/>
    <col min="15859" max="15859" width="14.28515625" customWidth="1"/>
    <col min="15860" max="15860" width="6.7109375" customWidth="1"/>
    <col min="15862" max="15862" width="7.7109375" customWidth="1"/>
    <col min="15863" max="15863" width="10.5703125" customWidth="1"/>
    <col min="15864" max="15864" width="10.28515625" customWidth="1"/>
    <col min="15865" max="15873" width="0" hidden="1" customWidth="1"/>
    <col min="15874" max="15874" width="13.28515625" customWidth="1"/>
    <col min="15875" max="15875" width="11.28515625" customWidth="1"/>
    <col min="15876" max="15876" width="11.7109375" customWidth="1"/>
    <col min="15877" max="15877" width="13.42578125" customWidth="1"/>
    <col min="15878" max="15880" width="11.7109375" customWidth="1"/>
    <col min="16110" max="16110" width="3.7109375" customWidth="1"/>
    <col min="16111" max="16111" width="6.7109375" customWidth="1"/>
    <col min="16112" max="16112" width="7" customWidth="1"/>
    <col min="16113" max="16113" width="13.85546875" customWidth="1"/>
    <col min="16114" max="16114" width="10" customWidth="1"/>
    <col min="16115" max="16115" width="14.28515625" customWidth="1"/>
    <col min="16116" max="16116" width="6.7109375" customWidth="1"/>
    <col min="16118" max="16118" width="7.7109375" customWidth="1"/>
    <col min="16119" max="16119" width="10.5703125" customWidth="1"/>
    <col min="16120" max="16120" width="10.28515625" customWidth="1"/>
    <col min="16121" max="16129" width="0" hidden="1" customWidth="1"/>
    <col min="16130" max="16130" width="13.28515625" customWidth="1"/>
    <col min="16131" max="16131" width="11.28515625" customWidth="1"/>
    <col min="16132" max="16132" width="11.7109375" customWidth="1"/>
    <col min="16133" max="16133" width="13.42578125" customWidth="1"/>
    <col min="16134" max="16136" width="11.7109375" customWidth="1"/>
  </cols>
  <sheetData>
    <row r="1" spans="1:37" x14ac:dyDescent="0.25">
      <c r="A1" s="26" t="s">
        <v>39</v>
      </c>
    </row>
    <row r="2" spans="1:37" x14ac:dyDescent="0.25">
      <c r="A2" s="26" t="s">
        <v>40</v>
      </c>
    </row>
    <row r="3" spans="1:37" x14ac:dyDescent="0.25">
      <c r="A3" s="7" t="s">
        <v>41</v>
      </c>
    </row>
    <row r="5" spans="1:37" s="33" customFormat="1" x14ac:dyDescent="0.25">
      <c r="A5" s="31" t="s">
        <v>167</v>
      </c>
      <c r="B5" s="32"/>
      <c r="C5" s="15"/>
      <c r="D5" s="32"/>
      <c r="E5" s="32"/>
      <c r="F5" s="56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S5" s="15"/>
      <c r="T5" s="15"/>
      <c r="V5" s="15"/>
      <c r="X5" s="15"/>
      <c r="Z5" s="15"/>
      <c r="AB5" s="15"/>
    </row>
    <row r="6" spans="1:37" s="35" customFormat="1" x14ac:dyDescent="0.25">
      <c r="A6" s="14"/>
      <c r="B6" s="14"/>
      <c r="C6" s="29"/>
      <c r="D6" s="14"/>
      <c r="E6" s="14"/>
      <c r="F6" s="56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x14ac:dyDescent="0.25">
      <c r="C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</row>
    <row r="8" spans="1:37" x14ac:dyDescent="0.25">
      <c r="B8" s="8"/>
      <c r="E8" s="21"/>
      <c r="F8" s="52"/>
      <c r="U8" s="15"/>
      <c r="W8" s="15"/>
      <c r="Y8" s="15"/>
      <c r="AA8" s="15"/>
      <c r="AC8" s="15"/>
      <c r="AD8" s="15"/>
      <c r="AE8" s="15"/>
      <c r="AF8" s="15"/>
      <c r="AG8" s="15"/>
    </row>
    <row r="9" spans="1:37" x14ac:dyDescent="0.25">
      <c r="B9" s="8"/>
      <c r="E9" s="21"/>
      <c r="F9" s="52"/>
      <c r="U9" s="15"/>
      <c r="W9" s="15"/>
      <c r="Y9" s="15"/>
      <c r="AA9" s="15"/>
      <c r="AC9" s="15"/>
      <c r="AD9" s="15"/>
      <c r="AE9" s="15"/>
      <c r="AF9" s="15"/>
      <c r="AG9" s="15"/>
    </row>
    <row r="10" spans="1:37" x14ac:dyDescent="0.25">
      <c r="B10" s="8"/>
      <c r="E10" s="21"/>
      <c r="F10" s="52"/>
      <c r="U10" s="15"/>
      <c r="W10" s="15"/>
      <c r="Y10" s="15"/>
      <c r="AA10" s="15"/>
      <c r="AC10" s="15"/>
      <c r="AD10" s="15"/>
      <c r="AE10" s="15"/>
      <c r="AF10" s="15"/>
      <c r="AG10" s="15"/>
    </row>
    <row r="11" spans="1:37" x14ac:dyDescent="0.25">
      <c r="B11" s="19"/>
      <c r="E11" s="21"/>
      <c r="F11" s="52"/>
      <c r="U11" s="15"/>
      <c r="W11" s="15"/>
      <c r="Y11" s="15"/>
      <c r="AA11" s="15"/>
      <c r="AC11" s="15"/>
      <c r="AD11" s="15"/>
      <c r="AE11" s="15"/>
      <c r="AF11" s="15"/>
      <c r="AG11" s="15"/>
    </row>
    <row r="12" spans="1:37" x14ac:dyDescent="0.25">
      <c r="B12" s="41"/>
      <c r="E12" s="21"/>
      <c r="F12" s="52"/>
      <c r="U12" s="15"/>
      <c r="W12" s="15"/>
      <c r="Y12" s="15"/>
      <c r="AA12" s="15"/>
      <c r="AC12" s="15"/>
      <c r="AD12" s="15"/>
      <c r="AE12" s="15"/>
      <c r="AF12" s="15"/>
      <c r="AG12" s="15"/>
    </row>
    <row r="13" spans="1:37" x14ac:dyDescent="0.25">
      <c r="B13" s="19"/>
      <c r="F13" s="52"/>
      <c r="U13" s="15"/>
      <c r="W13" s="15"/>
      <c r="Y13" s="15"/>
      <c r="AA13" s="15"/>
      <c r="AC13" s="15"/>
      <c r="AD13" s="15"/>
      <c r="AE13" s="15"/>
      <c r="AF13" s="15"/>
      <c r="AG13" s="15"/>
    </row>
    <row r="14" spans="1:37" x14ac:dyDescent="0.25">
      <c r="B14" s="19"/>
      <c r="F14" s="52"/>
      <c r="U14" s="15"/>
      <c r="W14" s="15"/>
      <c r="Y14" s="15"/>
      <c r="AA14" s="15"/>
      <c r="AC14" s="15"/>
      <c r="AD14" s="15"/>
      <c r="AE14" s="15"/>
      <c r="AF14" s="15"/>
      <c r="AG14" s="15"/>
    </row>
    <row r="15" spans="1:37" x14ac:dyDescent="0.25">
      <c r="B15" s="19"/>
      <c r="F15" s="52"/>
      <c r="U15" s="15"/>
      <c r="W15" s="15"/>
      <c r="Y15" s="15"/>
      <c r="AA15" s="15"/>
      <c r="AC15" s="15"/>
      <c r="AD15" s="15"/>
      <c r="AE15" s="15"/>
      <c r="AF15" s="15"/>
      <c r="AG15" s="15"/>
    </row>
    <row r="16" spans="1:37" x14ac:dyDescent="0.25">
      <c r="B16" s="19"/>
      <c r="F16" s="52"/>
      <c r="U16" s="15"/>
      <c r="W16" s="15"/>
      <c r="Y16" s="15"/>
      <c r="AA16" s="15"/>
      <c r="AC16" s="15"/>
      <c r="AD16" s="15"/>
      <c r="AE16" s="15"/>
      <c r="AF16" s="15"/>
      <c r="AG16" s="15"/>
    </row>
    <row r="17" spans="2:33" x14ac:dyDescent="0.25">
      <c r="B17" s="19"/>
      <c r="F17" s="52"/>
      <c r="U17" s="15"/>
      <c r="W17" s="15"/>
      <c r="Y17" s="15"/>
      <c r="AA17" s="15"/>
      <c r="AC17" s="15"/>
      <c r="AD17" s="15"/>
      <c r="AE17" s="15"/>
      <c r="AF17" s="15"/>
      <c r="AG17" s="15"/>
    </row>
    <row r="19" spans="2:33" x14ac:dyDescent="0.25">
      <c r="U19" s="15"/>
      <c r="W19" s="15"/>
      <c r="Y19" s="15"/>
      <c r="AA19" s="15"/>
      <c r="AC19" s="15"/>
      <c r="AD19" s="15"/>
      <c r="AE19" s="15"/>
      <c r="AF19" s="15"/>
      <c r="AG19" s="15"/>
    </row>
    <row r="21" spans="2:33" x14ac:dyDescent="0.25">
      <c r="B21" s="19"/>
      <c r="C21" s="78"/>
      <c r="E21" s="21"/>
      <c r="F21" s="52"/>
      <c r="U21" s="15"/>
      <c r="W21" s="15"/>
      <c r="Y21" s="15"/>
      <c r="AA21" s="15"/>
      <c r="AC21" s="15"/>
      <c r="AD21" s="15"/>
      <c r="AE21" s="15"/>
      <c r="AF21" s="15"/>
      <c r="AG21" s="15"/>
    </row>
    <row r="22" spans="2:33" x14ac:dyDescent="0.25">
      <c r="B22" s="8"/>
      <c r="C22" s="78"/>
      <c r="E22" s="21"/>
      <c r="F22" s="52"/>
      <c r="U22" s="15"/>
      <c r="W22" s="15"/>
      <c r="Y22" s="15"/>
      <c r="AA22" s="15"/>
      <c r="AC22" s="15"/>
      <c r="AD22" s="15"/>
      <c r="AE22" s="15"/>
      <c r="AF22" s="15"/>
      <c r="AG22" s="15"/>
    </row>
    <row r="23" spans="2:33" x14ac:dyDescent="0.25">
      <c r="B23" s="8"/>
      <c r="C23" s="78"/>
      <c r="E23" s="21"/>
      <c r="F23" s="52"/>
      <c r="U23" s="15"/>
      <c r="W23" s="15"/>
      <c r="Y23" s="15"/>
      <c r="AA23" s="15"/>
      <c r="AC23" s="15"/>
      <c r="AD23" s="15"/>
      <c r="AE23" s="15"/>
      <c r="AF23" s="15"/>
      <c r="AG23" s="15"/>
    </row>
    <row r="24" spans="2:33" x14ac:dyDescent="0.25">
      <c r="B24" s="8"/>
      <c r="C24" s="78"/>
      <c r="E24" s="21"/>
      <c r="F24" s="52"/>
      <c r="U24" s="15"/>
      <c r="W24" s="15"/>
      <c r="Y24" s="15"/>
      <c r="AA24" s="15"/>
      <c r="AC24" s="15"/>
      <c r="AD24" s="15"/>
      <c r="AE24" s="15"/>
      <c r="AF24" s="15"/>
      <c r="AG24" s="15"/>
    </row>
    <row r="25" spans="2:33" x14ac:dyDescent="0.25">
      <c r="B25" s="8"/>
      <c r="C25" s="78"/>
      <c r="E25" s="21"/>
      <c r="F25" s="52"/>
      <c r="U25" s="15"/>
      <c r="W25" s="15"/>
      <c r="Y25" s="15"/>
      <c r="AA25" s="15"/>
      <c r="AC25" s="15"/>
      <c r="AD25" s="15"/>
      <c r="AE25" s="15"/>
      <c r="AF25" s="15"/>
      <c r="AG25" s="15"/>
    </row>
    <row r="26" spans="2:33" x14ac:dyDescent="0.25">
      <c r="B26" s="8"/>
      <c r="C26" s="78"/>
      <c r="E26" s="21"/>
      <c r="F26" s="52"/>
      <c r="U26" s="15"/>
      <c r="W26" s="15"/>
      <c r="Y26" s="15"/>
      <c r="AA26" s="15"/>
      <c r="AC26" s="15"/>
      <c r="AD26" s="15"/>
      <c r="AE26" s="15"/>
      <c r="AF26" s="15"/>
      <c r="AG26" s="15"/>
    </row>
    <row r="27" spans="2:33" x14ac:dyDescent="0.25">
      <c r="B27" s="8"/>
      <c r="C27" s="78"/>
      <c r="E27" s="21"/>
      <c r="F27" s="52"/>
      <c r="U27" s="15"/>
      <c r="W27" s="15"/>
      <c r="Y27" s="15"/>
      <c r="AA27" s="15"/>
      <c r="AC27" s="15"/>
      <c r="AD27" s="15"/>
      <c r="AE27" s="15"/>
      <c r="AF27" s="15"/>
      <c r="AG27" s="15"/>
    </row>
    <row r="28" spans="2:33" x14ac:dyDescent="0.25">
      <c r="B28" s="8"/>
      <c r="C28" s="78"/>
      <c r="E28" s="21"/>
      <c r="F28" s="52"/>
      <c r="U28" s="15"/>
      <c r="W28" s="15"/>
      <c r="Y28" s="15"/>
      <c r="AA28" s="15"/>
      <c r="AC28" s="15"/>
      <c r="AD28" s="15"/>
      <c r="AE28" s="15"/>
      <c r="AF28" s="15"/>
      <c r="AG28" s="15"/>
    </row>
    <row r="29" spans="2:33" x14ac:dyDescent="0.25">
      <c r="B29" s="19"/>
      <c r="C29" s="78"/>
      <c r="E29" s="21"/>
      <c r="F29" s="52"/>
      <c r="U29" s="15"/>
      <c r="W29" s="15"/>
      <c r="Y29" s="15"/>
      <c r="AA29" s="15"/>
      <c r="AC29" s="15"/>
      <c r="AD29" s="15"/>
      <c r="AE29" s="15"/>
      <c r="AF29" s="15"/>
      <c r="AG29" s="15"/>
    </row>
    <row r="30" spans="2:33" x14ac:dyDescent="0.25">
      <c r="B30" s="19"/>
      <c r="C30" s="78"/>
      <c r="E30" s="21"/>
      <c r="F30" s="52"/>
      <c r="U30" s="15"/>
      <c r="W30" s="15"/>
      <c r="Y30" s="15"/>
      <c r="AA30" s="15"/>
      <c r="AC30" s="15"/>
      <c r="AD30" s="15"/>
      <c r="AE30" s="15"/>
      <c r="AF30" s="15"/>
      <c r="AG30" s="15"/>
    </row>
    <row r="31" spans="2:33" x14ac:dyDescent="0.25">
      <c r="B31" s="19"/>
      <c r="C31" s="78"/>
      <c r="E31" s="21"/>
      <c r="F31" s="52"/>
      <c r="U31" s="15"/>
      <c r="W31" s="15"/>
      <c r="Y31" s="15"/>
      <c r="AA31" s="15"/>
      <c r="AC31" s="15"/>
      <c r="AD31" s="15"/>
      <c r="AE31" s="15"/>
      <c r="AF31" s="15"/>
      <c r="AG31" s="15"/>
    </row>
    <row r="32" spans="2:33" x14ac:dyDescent="0.25">
      <c r="B32" s="19"/>
      <c r="C32" s="78"/>
      <c r="E32" s="21"/>
      <c r="F32" s="52"/>
      <c r="U32" s="15"/>
      <c r="W32" s="15"/>
      <c r="Y32" s="15"/>
      <c r="AA32" s="15"/>
      <c r="AC32" s="15"/>
      <c r="AD32" s="15"/>
      <c r="AE32" s="15"/>
      <c r="AF32" s="15"/>
      <c r="AG32" s="15"/>
    </row>
    <row r="33" spans="2:33" x14ac:dyDescent="0.25">
      <c r="B33" s="19"/>
      <c r="C33" s="78"/>
      <c r="E33" s="21"/>
      <c r="F33" s="52"/>
      <c r="U33" s="15"/>
      <c r="W33" s="15"/>
      <c r="Y33" s="15"/>
      <c r="AA33" s="15"/>
      <c r="AC33" s="15"/>
      <c r="AD33" s="15"/>
      <c r="AE33" s="15"/>
      <c r="AF33" s="15"/>
      <c r="AG33" s="15"/>
    </row>
    <row r="34" spans="2:33" x14ac:dyDescent="0.25">
      <c r="B34" s="19"/>
      <c r="C34" s="78"/>
      <c r="E34" s="21"/>
      <c r="F34" s="52"/>
      <c r="U34" s="15"/>
      <c r="W34" s="15"/>
      <c r="Y34" s="15"/>
      <c r="AA34" s="15"/>
      <c r="AC34" s="15"/>
      <c r="AD34" s="15"/>
      <c r="AE34" s="15"/>
      <c r="AF34" s="15"/>
      <c r="AG34" s="15"/>
    </row>
    <row r="35" spans="2:33" x14ac:dyDescent="0.25">
      <c r="B35" s="19"/>
      <c r="C35" s="78"/>
      <c r="E35" s="21"/>
      <c r="F35" s="52"/>
      <c r="U35" s="15"/>
      <c r="W35" s="15"/>
      <c r="Y35" s="15"/>
      <c r="AA35" s="15"/>
      <c r="AC35" s="15"/>
      <c r="AD35" s="15"/>
      <c r="AE35" s="15"/>
      <c r="AF35" s="15"/>
      <c r="AG35" s="15"/>
    </row>
    <row r="36" spans="2:33" x14ac:dyDescent="0.25">
      <c r="B36" s="19"/>
      <c r="C36" s="78"/>
      <c r="E36" s="21"/>
      <c r="F36" s="52"/>
      <c r="U36" s="15"/>
      <c r="W36" s="15"/>
      <c r="Y36" s="15"/>
      <c r="AA36" s="15"/>
      <c r="AC36" s="15"/>
      <c r="AD36" s="15"/>
      <c r="AE36" s="15"/>
      <c r="AF36" s="15"/>
      <c r="AG36" s="15"/>
    </row>
    <row r="37" spans="2:33" x14ac:dyDescent="0.25">
      <c r="B37" s="19"/>
      <c r="C37" s="78"/>
      <c r="E37" s="21"/>
      <c r="F37" s="52"/>
      <c r="U37" s="15"/>
      <c r="W37" s="15"/>
      <c r="Y37" s="15"/>
      <c r="AA37" s="15"/>
      <c r="AC37" s="15"/>
      <c r="AD37" s="15"/>
      <c r="AE37" s="15"/>
      <c r="AF37" s="15"/>
      <c r="AG37" s="15"/>
    </row>
    <row r="38" spans="2:33" x14ac:dyDescent="0.25">
      <c r="B38" s="19"/>
      <c r="C38" s="78"/>
      <c r="E38" s="21"/>
      <c r="F38" s="52"/>
      <c r="U38" s="15"/>
      <c r="W38" s="15"/>
      <c r="Y38" s="15"/>
      <c r="AA38" s="15"/>
      <c r="AC38" s="15"/>
      <c r="AD38" s="15"/>
      <c r="AE38" s="15"/>
      <c r="AF38" s="15"/>
      <c r="AG38" s="15"/>
    </row>
    <row r="39" spans="2:33" x14ac:dyDescent="0.25">
      <c r="B39" s="19"/>
      <c r="C39" s="78"/>
      <c r="E39" s="21"/>
      <c r="F39" s="52"/>
      <c r="U39" s="15"/>
      <c r="W39" s="15"/>
      <c r="Y39" s="15"/>
      <c r="AA39" s="15"/>
      <c r="AC39" s="15"/>
      <c r="AD39" s="15"/>
      <c r="AE39" s="15"/>
      <c r="AF39" s="15"/>
      <c r="AG39" s="15"/>
    </row>
    <row r="40" spans="2:33" x14ac:dyDescent="0.25">
      <c r="B40" s="19"/>
      <c r="C40" s="78"/>
      <c r="E40" s="21"/>
      <c r="F40" s="52"/>
      <c r="U40" s="15"/>
      <c r="W40" s="15"/>
      <c r="Y40" s="15"/>
      <c r="AA40" s="15"/>
      <c r="AC40" s="15"/>
      <c r="AD40" s="15"/>
      <c r="AE40" s="15"/>
      <c r="AF40" s="15"/>
      <c r="AG40" s="15"/>
    </row>
    <row r="41" spans="2:33" x14ac:dyDescent="0.25">
      <c r="B41" s="19"/>
      <c r="C41" s="78"/>
      <c r="E41" s="21"/>
      <c r="F41" s="52"/>
      <c r="U41" s="15"/>
      <c r="W41" s="15"/>
      <c r="Y41" s="15"/>
      <c r="AA41" s="15"/>
      <c r="AC41" s="15"/>
      <c r="AD41" s="15"/>
      <c r="AE41" s="15"/>
      <c r="AF41" s="15"/>
      <c r="AG41" s="15"/>
    </row>
    <row r="42" spans="2:33" x14ac:dyDescent="0.25">
      <c r="B42" s="19"/>
      <c r="C42" s="78"/>
      <c r="E42" s="21"/>
      <c r="F42" s="52"/>
      <c r="U42" s="15"/>
      <c r="W42" s="15"/>
      <c r="Y42" s="15"/>
      <c r="AA42" s="15"/>
      <c r="AC42" s="15"/>
      <c r="AD42" s="15"/>
      <c r="AE42" s="15"/>
      <c r="AF42" s="15"/>
      <c r="AG42" s="15"/>
    </row>
    <row r="43" spans="2:33" x14ac:dyDescent="0.25">
      <c r="B43" s="19"/>
      <c r="C43" s="78"/>
      <c r="E43" s="21"/>
      <c r="F43" s="52"/>
      <c r="U43" s="15"/>
      <c r="W43" s="15"/>
      <c r="Y43" s="15"/>
      <c r="AA43" s="15"/>
      <c r="AC43" s="15"/>
      <c r="AD43" s="15"/>
      <c r="AE43" s="15"/>
      <c r="AF43" s="15"/>
      <c r="AG43" s="15"/>
    </row>
    <row r="44" spans="2:33" x14ac:dyDescent="0.25">
      <c r="B44" s="19"/>
      <c r="C44" s="78"/>
      <c r="E44" s="21"/>
      <c r="F44" s="52"/>
      <c r="U44" s="15"/>
      <c r="W44" s="15"/>
      <c r="Y44" s="15"/>
      <c r="AA44" s="15"/>
      <c r="AC44" s="15"/>
      <c r="AD44" s="15"/>
      <c r="AE44" s="15"/>
      <c r="AF44" s="15"/>
      <c r="AG44" s="15"/>
    </row>
    <row r="45" spans="2:33" x14ac:dyDescent="0.25">
      <c r="B45" s="19"/>
      <c r="C45" s="78"/>
      <c r="E45" s="21"/>
      <c r="F45" s="52"/>
      <c r="U45" s="15"/>
      <c r="W45" s="15"/>
      <c r="Y45" s="15"/>
      <c r="AA45" s="15"/>
      <c r="AC45" s="15"/>
      <c r="AD45" s="15"/>
      <c r="AE45" s="15"/>
      <c r="AF45" s="15"/>
      <c r="AG45" s="15"/>
    </row>
    <row r="46" spans="2:33" x14ac:dyDescent="0.25">
      <c r="B46" s="19"/>
      <c r="C46" s="78"/>
      <c r="E46" s="21"/>
      <c r="F46" s="52"/>
      <c r="U46" s="15"/>
      <c r="W46" s="15"/>
      <c r="Y46" s="15"/>
      <c r="AA46" s="15"/>
      <c r="AC46" s="15"/>
      <c r="AD46" s="15"/>
      <c r="AE46" s="15"/>
      <c r="AF46" s="15"/>
      <c r="AG46" s="15"/>
    </row>
    <row r="47" spans="2:33" x14ac:dyDescent="0.25">
      <c r="B47" s="19"/>
      <c r="C47" s="78"/>
      <c r="E47" s="21"/>
      <c r="F47" s="52"/>
      <c r="U47" s="15"/>
      <c r="W47" s="15"/>
      <c r="Y47" s="15"/>
      <c r="AA47" s="15"/>
      <c r="AC47" s="15"/>
      <c r="AD47" s="15"/>
      <c r="AE47" s="15"/>
      <c r="AF47" s="15"/>
      <c r="AG47" s="15"/>
    </row>
    <row r="48" spans="2:33" x14ac:dyDescent="0.25">
      <c r="B48" s="19"/>
      <c r="C48" s="78"/>
      <c r="E48" s="21"/>
      <c r="F48" s="52"/>
      <c r="U48" s="15"/>
      <c r="W48" s="15"/>
      <c r="Y48" s="15"/>
      <c r="AA48" s="15"/>
      <c r="AC48" s="15"/>
      <c r="AD48" s="15"/>
      <c r="AE48" s="15"/>
      <c r="AF48" s="15"/>
      <c r="AG48" s="15"/>
    </row>
    <row r="49" spans="2:47" x14ac:dyDescent="0.25">
      <c r="B49" s="19"/>
      <c r="C49" s="78"/>
      <c r="E49" s="21"/>
      <c r="F49" s="52"/>
      <c r="U49" s="15"/>
      <c r="W49" s="15"/>
      <c r="Y49" s="15"/>
      <c r="AA49" s="15"/>
      <c r="AC49" s="15"/>
      <c r="AD49" s="15"/>
      <c r="AE49" s="15"/>
      <c r="AF49" s="15"/>
      <c r="AG49" s="15"/>
    </row>
    <row r="50" spans="2:47" x14ac:dyDescent="0.25">
      <c r="P50"/>
      <c r="Q50"/>
      <c r="R50"/>
      <c r="S50"/>
      <c r="T50"/>
      <c r="V50"/>
      <c r="X50"/>
      <c r="Z50"/>
      <c r="AB50"/>
      <c r="AD50" s="15"/>
      <c r="AE50" s="15"/>
      <c r="AF50" s="15"/>
      <c r="AG50" s="15"/>
    </row>
    <row r="51" spans="2:47" x14ac:dyDescent="0.25">
      <c r="U51" s="15"/>
      <c r="W51" s="15"/>
      <c r="Y51" s="15"/>
      <c r="AA51" s="15"/>
      <c r="AC51" s="15"/>
      <c r="AD51" s="15"/>
      <c r="AE51" s="15"/>
      <c r="AF51" s="15"/>
      <c r="AG51" s="15"/>
    </row>
    <row r="52" spans="2:47" x14ac:dyDescent="0.25">
      <c r="AD52" s="15"/>
      <c r="AE52" s="15"/>
      <c r="AF52" s="15"/>
      <c r="AG52" s="15"/>
    </row>
    <row r="53" spans="2:47" x14ac:dyDescent="0.25">
      <c r="U53" s="15"/>
      <c r="W53" s="15"/>
      <c r="Y53" s="15"/>
      <c r="AA53" s="15"/>
      <c r="AC53" s="15"/>
      <c r="AD53" s="15"/>
      <c r="AE53" s="15"/>
      <c r="AF53" s="15"/>
      <c r="AG53" s="15"/>
    </row>
    <row r="54" spans="2:47" x14ac:dyDescent="0.25">
      <c r="T54"/>
      <c r="U54" s="15"/>
      <c r="W54" s="15"/>
      <c r="Y54" s="15"/>
      <c r="AA54" s="15"/>
      <c r="AC54" s="15"/>
      <c r="AD54" s="15"/>
      <c r="AE54" s="15"/>
      <c r="AF54" s="15"/>
      <c r="AG54" s="15"/>
    </row>
    <row r="55" spans="2:47" x14ac:dyDescent="0.25">
      <c r="AD55" s="15"/>
      <c r="AE55" s="15"/>
      <c r="AF55" s="15"/>
      <c r="AG55" s="15"/>
    </row>
    <row r="56" spans="2:47" x14ac:dyDescent="0.25">
      <c r="U56" s="15"/>
      <c r="W56" s="15"/>
      <c r="Y56" s="15"/>
      <c r="AA56" s="15"/>
      <c r="AC56" s="15"/>
      <c r="AD56" s="15"/>
      <c r="AE56" s="15"/>
      <c r="AF56" s="15"/>
      <c r="AG56" s="15"/>
    </row>
    <row r="57" spans="2:47" x14ac:dyDescent="0.25">
      <c r="AD57" s="15"/>
      <c r="AE57" s="15"/>
      <c r="AF57" s="15"/>
      <c r="AG57" s="15"/>
    </row>
    <row r="58" spans="2:47" x14ac:dyDescent="0.25">
      <c r="B58" s="8"/>
      <c r="U58" s="15"/>
      <c r="W58" s="15"/>
      <c r="Y58" s="15"/>
      <c r="AA58" s="15"/>
      <c r="AC58" s="15"/>
      <c r="AD58" s="15"/>
      <c r="AE58" s="15"/>
      <c r="AF58" s="15"/>
      <c r="AG58" s="15"/>
    </row>
    <row r="59" spans="2:47" x14ac:dyDescent="0.25">
      <c r="B59" s="8"/>
      <c r="U59" s="15"/>
      <c r="W59" s="15"/>
      <c r="Y59" s="15"/>
      <c r="AA59" s="15"/>
      <c r="AC59" s="15"/>
      <c r="AD59" s="15"/>
      <c r="AE59" s="15"/>
      <c r="AF59" s="15"/>
      <c r="AG59" s="15"/>
    </row>
    <row r="60" spans="2:47" x14ac:dyDescent="0.25">
      <c r="B60" s="8"/>
      <c r="U60" s="15"/>
      <c r="W60" s="15"/>
      <c r="Y60" s="15"/>
      <c r="AA60" s="15"/>
      <c r="AC60" s="15"/>
      <c r="AD60" s="15"/>
      <c r="AE60" s="15"/>
      <c r="AF60" s="15"/>
      <c r="AG60" s="15"/>
    </row>
    <row r="61" spans="2:47" x14ac:dyDescent="0.25">
      <c r="AD61" s="15"/>
      <c r="AE61" s="15"/>
      <c r="AF61" s="15"/>
      <c r="AG61" s="15"/>
    </row>
    <row r="62" spans="2:47" x14ac:dyDescent="0.25">
      <c r="U62" s="15"/>
      <c r="W62" s="15"/>
      <c r="Y62" s="15"/>
      <c r="AA62" s="15"/>
      <c r="AC62" s="15"/>
      <c r="AD62" s="15"/>
      <c r="AE62" s="15"/>
      <c r="AF62" s="15"/>
      <c r="AG62" s="15"/>
    </row>
    <row r="63" spans="2:47" x14ac:dyDescent="0.25">
      <c r="U63" s="15"/>
      <c r="W63" s="15"/>
      <c r="Y63" s="15"/>
      <c r="AA63" s="15"/>
      <c r="AC63" s="15"/>
      <c r="AD63" s="15"/>
      <c r="AE63" s="15"/>
      <c r="AF63" s="15"/>
      <c r="AG63" s="15"/>
    </row>
    <row r="64" spans="2:47" x14ac:dyDescent="0.25">
      <c r="B64" s="8"/>
      <c r="U64" s="15"/>
      <c r="W64" s="15"/>
      <c r="Y64" s="15"/>
      <c r="AA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</row>
    <row r="65" spans="2:47" x14ac:dyDescent="0.25">
      <c r="AO65" s="15"/>
      <c r="AP65" s="15"/>
      <c r="AQ65" s="15"/>
    </row>
    <row r="66" spans="2:47" x14ac:dyDescent="0.25">
      <c r="U66" s="15"/>
      <c r="W66" s="15"/>
      <c r="Y66" s="15"/>
      <c r="AA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</row>
    <row r="67" spans="2:47" x14ac:dyDescent="0.25">
      <c r="U67" s="15"/>
      <c r="W67" s="15"/>
      <c r="Y67" s="15"/>
      <c r="AA67" s="15"/>
      <c r="AC67" s="15"/>
      <c r="AD67" s="15"/>
      <c r="AE67" s="15"/>
      <c r="AF67" s="15"/>
      <c r="AG67" s="15"/>
    </row>
    <row r="68" spans="2:47" x14ac:dyDescent="0.25">
      <c r="B68" s="8"/>
      <c r="U68" s="15"/>
      <c r="W68" s="15"/>
      <c r="Y68" s="15"/>
      <c r="AA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</row>
    <row r="69" spans="2:47" x14ac:dyDescent="0.25">
      <c r="AO69" s="15"/>
      <c r="AP69" s="15"/>
      <c r="AQ69" s="15"/>
    </row>
    <row r="70" spans="2:47" x14ac:dyDescent="0.25">
      <c r="U70" s="15"/>
      <c r="W70" s="15"/>
      <c r="Y70" s="15"/>
      <c r="AA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</row>
    <row r="72" spans="2:47" x14ac:dyDescent="0.25">
      <c r="Y72" s="15"/>
      <c r="AA72" s="15"/>
      <c r="AC72" s="15"/>
      <c r="AD72" s="15"/>
      <c r="AE72" s="15"/>
      <c r="AF72" s="15"/>
      <c r="AG72" s="15"/>
    </row>
    <row r="74" spans="2:47" x14ac:dyDescent="0.25">
      <c r="Y74" s="15"/>
      <c r="AA74" s="15"/>
      <c r="AC74" s="15"/>
      <c r="AF74" s="15"/>
      <c r="AG74" s="15"/>
    </row>
    <row r="75" spans="2:47" x14ac:dyDescent="0.25">
      <c r="X75" s="29"/>
      <c r="Y75" s="19"/>
      <c r="Z75" s="29"/>
      <c r="AA75" s="19"/>
      <c r="AB75" s="29"/>
      <c r="AC75" s="19"/>
      <c r="AF75" s="29"/>
      <c r="AG75" s="19"/>
    </row>
    <row r="76" spans="2:47" x14ac:dyDescent="0.25">
      <c r="X76" s="29"/>
      <c r="Y76" s="19"/>
      <c r="Z76" s="29"/>
      <c r="AA76" s="29"/>
      <c r="AB76" s="29"/>
      <c r="AC76" s="29"/>
      <c r="AF76" s="29"/>
      <c r="AG76" s="2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A7FDC-1C1D-457E-A7BD-3222903AAAD7}">
  <dimension ref="A1:U21"/>
  <sheetViews>
    <sheetView workbookViewId="0">
      <selection activeCell="H22" sqref="H22"/>
    </sheetView>
  </sheetViews>
  <sheetFormatPr defaultRowHeight="15" x14ac:dyDescent="0.25"/>
  <cols>
    <col min="1" max="1" width="6.7109375" style="19" customWidth="1"/>
    <col min="2" max="2" width="12.28515625" style="13" customWidth="1"/>
    <col min="3" max="3" width="13.85546875" style="15" customWidth="1"/>
    <col min="4" max="4" width="6.7109375" style="30" customWidth="1"/>
    <col min="5" max="5" width="9.140625" style="16"/>
    <col min="6" max="6" width="9.140625" style="56"/>
    <col min="7" max="9" width="10.28515625" style="15" customWidth="1"/>
    <col min="10" max="12" width="12.7109375" style="15" customWidth="1"/>
    <col min="13" max="17" width="10.7109375" style="15" customWidth="1"/>
    <col min="20" max="20" width="13.140625" customWidth="1"/>
    <col min="21" max="21" width="11.28515625" customWidth="1"/>
    <col min="182" max="182" width="3.7109375" customWidth="1"/>
    <col min="183" max="183" width="6.7109375" customWidth="1"/>
    <col min="184" max="184" width="7" customWidth="1"/>
    <col min="185" max="185" width="13.85546875" customWidth="1"/>
    <col min="186" max="186" width="10" customWidth="1"/>
    <col min="187" max="187" width="14.28515625" customWidth="1"/>
    <col min="188" max="188" width="6.7109375" customWidth="1"/>
    <col min="190" max="190" width="7.7109375" customWidth="1"/>
    <col min="191" max="191" width="10.5703125" customWidth="1"/>
    <col min="192" max="192" width="10.28515625" customWidth="1"/>
    <col min="193" max="201" width="0" hidden="1" customWidth="1"/>
    <col min="202" max="202" width="13.28515625" customWidth="1"/>
    <col min="203" max="203" width="11.28515625" customWidth="1"/>
    <col min="204" max="204" width="11.7109375" customWidth="1"/>
    <col min="205" max="205" width="13.42578125" customWidth="1"/>
    <col min="206" max="208" width="11.7109375" customWidth="1"/>
    <col min="438" max="438" width="3.7109375" customWidth="1"/>
    <col min="439" max="439" width="6.7109375" customWidth="1"/>
    <col min="440" max="440" width="7" customWidth="1"/>
    <col min="441" max="441" width="13.85546875" customWidth="1"/>
    <col min="442" max="442" width="10" customWidth="1"/>
    <col min="443" max="443" width="14.28515625" customWidth="1"/>
    <col min="444" max="444" width="6.7109375" customWidth="1"/>
    <col min="446" max="446" width="7.7109375" customWidth="1"/>
    <col min="447" max="447" width="10.5703125" customWidth="1"/>
    <col min="448" max="448" width="10.28515625" customWidth="1"/>
    <col min="449" max="457" width="0" hidden="1" customWidth="1"/>
    <col min="458" max="458" width="13.28515625" customWidth="1"/>
    <col min="459" max="459" width="11.28515625" customWidth="1"/>
    <col min="460" max="460" width="11.7109375" customWidth="1"/>
    <col min="461" max="461" width="13.42578125" customWidth="1"/>
    <col min="462" max="464" width="11.7109375" customWidth="1"/>
    <col min="694" max="694" width="3.7109375" customWidth="1"/>
    <col min="695" max="695" width="6.7109375" customWidth="1"/>
    <col min="696" max="696" width="7" customWidth="1"/>
    <col min="697" max="697" width="13.85546875" customWidth="1"/>
    <col min="698" max="698" width="10" customWidth="1"/>
    <col min="699" max="699" width="14.28515625" customWidth="1"/>
    <col min="700" max="700" width="6.7109375" customWidth="1"/>
    <col min="702" max="702" width="7.7109375" customWidth="1"/>
    <col min="703" max="703" width="10.5703125" customWidth="1"/>
    <col min="704" max="704" width="10.28515625" customWidth="1"/>
    <col min="705" max="713" width="0" hidden="1" customWidth="1"/>
    <col min="714" max="714" width="13.28515625" customWidth="1"/>
    <col min="715" max="715" width="11.28515625" customWidth="1"/>
    <col min="716" max="716" width="11.7109375" customWidth="1"/>
    <col min="717" max="717" width="13.42578125" customWidth="1"/>
    <col min="718" max="720" width="11.7109375" customWidth="1"/>
    <col min="950" max="950" width="3.7109375" customWidth="1"/>
    <col min="951" max="951" width="6.7109375" customWidth="1"/>
    <col min="952" max="952" width="7" customWidth="1"/>
    <col min="953" max="953" width="13.85546875" customWidth="1"/>
    <col min="954" max="954" width="10" customWidth="1"/>
    <col min="955" max="955" width="14.28515625" customWidth="1"/>
    <col min="956" max="956" width="6.7109375" customWidth="1"/>
    <col min="958" max="958" width="7.7109375" customWidth="1"/>
    <col min="959" max="959" width="10.5703125" customWidth="1"/>
    <col min="960" max="960" width="10.28515625" customWidth="1"/>
    <col min="961" max="969" width="0" hidden="1" customWidth="1"/>
    <col min="970" max="970" width="13.28515625" customWidth="1"/>
    <col min="971" max="971" width="11.28515625" customWidth="1"/>
    <col min="972" max="972" width="11.7109375" customWidth="1"/>
    <col min="973" max="973" width="13.42578125" customWidth="1"/>
    <col min="974" max="976" width="11.7109375" customWidth="1"/>
    <col min="1206" max="1206" width="3.7109375" customWidth="1"/>
    <col min="1207" max="1207" width="6.7109375" customWidth="1"/>
    <col min="1208" max="1208" width="7" customWidth="1"/>
    <col min="1209" max="1209" width="13.85546875" customWidth="1"/>
    <col min="1210" max="1210" width="10" customWidth="1"/>
    <col min="1211" max="1211" width="14.28515625" customWidth="1"/>
    <col min="1212" max="1212" width="6.7109375" customWidth="1"/>
    <col min="1214" max="1214" width="7.7109375" customWidth="1"/>
    <col min="1215" max="1215" width="10.5703125" customWidth="1"/>
    <col min="1216" max="1216" width="10.28515625" customWidth="1"/>
    <col min="1217" max="1225" width="0" hidden="1" customWidth="1"/>
    <col min="1226" max="1226" width="13.28515625" customWidth="1"/>
    <col min="1227" max="1227" width="11.28515625" customWidth="1"/>
    <col min="1228" max="1228" width="11.7109375" customWidth="1"/>
    <col min="1229" max="1229" width="13.42578125" customWidth="1"/>
    <col min="1230" max="1232" width="11.7109375" customWidth="1"/>
    <col min="1462" max="1462" width="3.7109375" customWidth="1"/>
    <col min="1463" max="1463" width="6.7109375" customWidth="1"/>
    <col min="1464" max="1464" width="7" customWidth="1"/>
    <col min="1465" max="1465" width="13.85546875" customWidth="1"/>
    <col min="1466" max="1466" width="10" customWidth="1"/>
    <col min="1467" max="1467" width="14.28515625" customWidth="1"/>
    <col min="1468" max="1468" width="6.7109375" customWidth="1"/>
    <col min="1470" max="1470" width="7.7109375" customWidth="1"/>
    <col min="1471" max="1471" width="10.5703125" customWidth="1"/>
    <col min="1472" max="1472" width="10.28515625" customWidth="1"/>
    <col min="1473" max="1481" width="0" hidden="1" customWidth="1"/>
    <col min="1482" max="1482" width="13.28515625" customWidth="1"/>
    <col min="1483" max="1483" width="11.28515625" customWidth="1"/>
    <col min="1484" max="1484" width="11.7109375" customWidth="1"/>
    <col min="1485" max="1485" width="13.42578125" customWidth="1"/>
    <col min="1486" max="1488" width="11.7109375" customWidth="1"/>
    <col min="1718" max="1718" width="3.7109375" customWidth="1"/>
    <col min="1719" max="1719" width="6.7109375" customWidth="1"/>
    <col min="1720" max="1720" width="7" customWidth="1"/>
    <col min="1721" max="1721" width="13.85546875" customWidth="1"/>
    <col min="1722" max="1722" width="10" customWidth="1"/>
    <col min="1723" max="1723" width="14.28515625" customWidth="1"/>
    <col min="1724" max="1724" width="6.7109375" customWidth="1"/>
    <col min="1726" max="1726" width="7.7109375" customWidth="1"/>
    <col min="1727" max="1727" width="10.5703125" customWidth="1"/>
    <col min="1728" max="1728" width="10.28515625" customWidth="1"/>
    <col min="1729" max="1737" width="0" hidden="1" customWidth="1"/>
    <col min="1738" max="1738" width="13.28515625" customWidth="1"/>
    <col min="1739" max="1739" width="11.28515625" customWidth="1"/>
    <col min="1740" max="1740" width="11.7109375" customWidth="1"/>
    <col min="1741" max="1741" width="13.42578125" customWidth="1"/>
    <col min="1742" max="1744" width="11.7109375" customWidth="1"/>
    <col min="1974" max="1974" width="3.7109375" customWidth="1"/>
    <col min="1975" max="1975" width="6.7109375" customWidth="1"/>
    <col min="1976" max="1976" width="7" customWidth="1"/>
    <col min="1977" max="1977" width="13.85546875" customWidth="1"/>
    <col min="1978" max="1978" width="10" customWidth="1"/>
    <col min="1979" max="1979" width="14.28515625" customWidth="1"/>
    <col min="1980" max="1980" width="6.7109375" customWidth="1"/>
    <col min="1982" max="1982" width="7.7109375" customWidth="1"/>
    <col min="1983" max="1983" width="10.5703125" customWidth="1"/>
    <col min="1984" max="1984" width="10.28515625" customWidth="1"/>
    <col min="1985" max="1993" width="0" hidden="1" customWidth="1"/>
    <col min="1994" max="1994" width="13.28515625" customWidth="1"/>
    <col min="1995" max="1995" width="11.28515625" customWidth="1"/>
    <col min="1996" max="1996" width="11.7109375" customWidth="1"/>
    <col min="1997" max="1997" width="13.42578125" customWidth="1"/>
    <col min="1998" max="2000" width="11.7109375" customWidth="1"/>
    <col min="2230" max="2230" width="3.7109375" customWidth="1"/>
    <col min="2231" max="2231" width="6.7109375" customWidth="1"/>
    <col min="2232" max="2232" width="7" customWidth="1"/>
    <col min="2233" max="2233" width="13.85546875" customWidth="1"/>
    <col min="2234" max="2234" width="10" customWidth="1"/>
    <col min="2235" max="2235" width="14.28515625" customWidth="1"/>
    <col min="2236" max="2236" width="6.7109375" customWidth="1"/>
    <col min="2238" max="2238" width="7.7109375" customWidth="1"/>
    <col min="2239" max="2239" width="10.5703125" customWidth="1"/>
    <col min="2240" max="2240" width="10.28515625" customWidth="1"/>
    <col min="2241" max="2249" width="0" hidden="1" customWidth="1"/>
    <col min="2250" max="2250" width="13.28515625" customWidth="1"/>
    <col min="2251" max="2251" width="11.28515625" customWidth="1"/>
    <col min="2252" max="2252" width="11.7109375" customWidth="1"/>
    <col min="2253" max="2253" width="13.42578125" customWidth="1"/>
    <col min="2254" max="2256" width="11.7109375" customWidth="1"/>
    <col min="2486" max="2486" width="3.7109375" customWidth="1"/>
    <col min="2487" max="2487" width="6.7109375" customWidth="1"/>
    <col min="2488" max="2488" width="7" customWidth="1"/>
    <col min="2489" max="2489" width="13.85546875" customWidth="1"/>
    <col min="2490" max="2490" width="10" customWidth="1"/>
    <col min="2491" max="2491" width="14.28515625" customWidth="1"/>
    <col min="2492" max="2492" width="6.7109375" customWidth="1"/>
    <col min="2494" max="2494" width="7.7109375" customWidth="1"/>
    <col min="2495" max="2495" width="10.5703125" customWidth="1"/>
    <col min="2496" max="2496" width="10.28515625" customWidth="1"/>
    <col min="2497" max="2505" width="0" hidden="1" customWidth="1"/>
    <col min="2506" max="2506" width="13.28515625" customWidth="1"/>
    <col min="2507" max="2507" width="11.28515625" customWidth="1"/>
    <col min="2508" max="2508" width="11.7109375" customWidth="1"/>
    <col min="2509" max="2509" width="13.42578125" customWidth="1"/>
    <col min="2510" max="2512" width="11.7109375" customWidth="1"/>
    <col min="2742" max="2742" width="3.7109375" customWidth="1"/>
    <col min="2743" max="2743" width="6.7109375" customWidth="1"/>
    <col min="2744" max="2744" width="7" customWidth="1"/>
    <col min="2745" max="2745" width="13.85546875" customWidth="1"/>
    <col min="2746" max="2746" width="10" customWidth="1"/>
    <col min="2747" max="2747" width="14.28515625" customWidth="1"/>
    <col min="2748" max="2748" width="6.7109375" customWidth="1"/>
    <col min="2750" max="2750" width="7.7109375" customWidth="1"/>
    <col min="2751" max="2751" width="10.5703125" customWidth="1"/>
    <col min="2752" max="2752" width="10.28515625" customWidth="1"/>
    <col min="2753" max="2761" width="0" hidden="1" customWidth="1"/>
    <col min="2762" max="2762" width="13.28515625" customWidth="1"/>
    <col min="2763" max="2763" width="11.28515625" customWidth="1"/>
    <col min="2764" max="2764" width="11.7109375" customWidth="1"/>
    <col min="2765" max="2765" width="13.42578125" customWidth="1"/>
    <col min="2766" max="2768" width="11.7109375" customWidth="1"/>
    <col min="2998" max="2998" width="3.7109375" customWidth="1"/>
    <col min="2999" max="2999" width="6.7109375" customWidth="1"/>
    <col min="3000" max="3000" width="7" customWidth="1"/>
    <col min="3001" max="3001" width="13.85546875" customWidth="1"/>
    <col min="3002" max="3002" width="10" customWidth="1"/>
    <col min="3003" max="3003" width="14.28515625" customWidth="1"/>
    <col min="3004" max="3004" width="6.7109375" customWidth="1"/>
    <col min="3006" max="3006" width="7.7109375" customWidth="1"/>
    <col min="3007" max="3007" width="10.5703125" customWidth="1"/>
    <col min="3008" max="3008" width="10.28515625" customWidth="1"/>
    <col min="3009" max="3017" width="0" hidden="1" customWidth="1"/>
    <col min="3018" max="3018" width="13.28515625" customWidth="1"/>
    <col min="3019" max="3019" width="11.28515625" customWidth="1"/>
    <col min="3020" max="3020" width="11.7109375" customWidth="1"/>
    <col min="3021" max="3021" width="13.42578125" customWidth="1"/>
    <col min="3022" max="3024" width="11.7109375" customWidth="1"/>
    <col min="3254" max="3254" width="3.7109375" customWidth="1"/>
    <col min="3255" max="3255" width="6.7109375" customWidth="1"/>
    <col min="3256" max="3256" width="7" customWidth="1"/>
    <col min="3257" max="3257" width="13.85546875" customWidth="1"/>
    <col min="3258" max="3258" width="10" customWidth="1"/>
    <col min="3259" max="3259" width="14.28515625" customWidth="1"/>
    <col min="3260" max="3260" width="6.7109375" customWidth="1"/>
    <col min="3262" max="3262" width="7.7109375" customWidth="1"/>
    <col min="3263" max="3263" width="10.5703125" customWidth="1"/>
    <col min="3264" max="3264" width="10.28515625" customWidth="1"/>
    <col min="3265" max="3273" width="0" hidden="1" customWidth="1"/>
    <col min="3274" max="3274" width="13.28515625" customWidth="1"/>
    <col min="3275" max="3275" width="11.28515625" customWidth="1"/>
    <col min="3276" max="3276" width="11.7109375" customWidth="1"/>
    <col min="3277" max="3277" width="13.42578125" customWidth="1"/>
    <col min="3278" max="3280" width="11.7109375" customWidth="1"/>
    <col min="3510" max="3510" width="3.7109375" customWidth="1"/>
    <col min="3511" max="3511" width="6.7109375" customWidth="1"/>
    <col min="3512" max="3512" width="7" customWidth="1"/>
    <col min="3513" max="3513" width="13.85546875" customWidth="1"/>
    <col min="3514" max="3514" width="10" customWidth="1"/>
    <col min="3515" max="3515" width="14.28515625" customWidth="1"/>
    <col min="3516" max="3516" width="6.7109375" customWidth="1"/>
    <col min="3518" max="3518" width="7.7109375" customWidth="1"/>
    <col min="3519" max="3519" width="10.5703125" customWidth="1"/>
    <col min="3520" max="3520" width="10.28515625" customWidth="1"/>
    <col min="3521" max="3529" width="0" hidden="1" customWidth="1"/>
    <col min="3530" max="3530" width="13.28515625" customWidth="1"/>
    <col min="3531" max="3531" width="11.28515625" customWidth="1"/>
    <col min="3532" max="3532" width="11.7109375" customWidth="1"/>
    <col min="3533" max="3533" width="13.42578125" customWidth="1"/>
    <col min="3534" max="3536" width="11.7109375" customWidth="1"/>
    <col min="3766" max="3766" width="3.7109375" customWidth="1"/>
    <col min="3767" max="3767" width="6.7109375" customWidth="1"/>
    <col min="3768" max="3768" width="7" customWidth="1"/>
    <col min="3769" max="3769" width="13.85546875" customWidth="1"/>
    <col min="3770" max="3770" width="10" customWidth="1"/>
    <col min="3771" max="3771" width="14.28515625" customWidth="1"/>
    <col min="3772" max="3772" width="6.7109375" customWidth="1"/>
    <col min="3774" max="3774" width="7.7109375" customWidth="1"/>
    <col min="3775" max="3775" width="10.5703125" customWidth="1"/>
    <col min="3776" max="3776" width="10.28515625" customWidth="1"/>
    <col min="3777" max="3785" width="0" hidden="1" customWidth="1"/>
    <col min="3786" max="3786" width="13.28515625" customWidth="1"/>
    <col min="3787" max="3787" width="11.28515625" customWidth="1"/>
    <col min="3788" max="3788" width="11.7109375" customWidth="1"/>
    <col min="3789" max="3789" width="13.42578125" customWidth="1"/>
    <col min="3790" max="3792" width="11.7109375" customWidth="1"/>
    <col min="4022" max="4022" width="3.7109375" customWidth="1"/>
    <col min="4023" max="4023" width="6.7109375" customWidth="1"/>
    <col min="4024" max="4024" width="7" customWidth="1"/>
    <col min="4025" max="4025" width="13.85546875" customWidth="1"/>
    <col min="4026" max="4026" width="10" customWidth="1"/>
    <col min="4027" max="4027" width="14.28515625" customWidth="1"/>
    <col min="4028" max="4028" width="6.7109375" customWidth="1"/>
    <col min="4030" max="4030" width="7.7109375" customWidth="1"/>
    <col min="4031" max="4031" width="10.5703125" customWidth="1"/>
    <col min="4032" max="4032" width="10.28515625" customWidth="1"/>
    <col min="4033" max="4041" width="0" hidden="1" customWidth="1"/>
    <col min="4042" max="4042" width="13.28515625" customWidth="1"/>
    <col min="4043" max="4043" width="11.28515625" customWidth="1"/>
    <col min="4044" max="4044" width="11.7109375" customWidth="1"/>
    <col min="4045" max="4045" width="13.42578125" customWidth="1"/>
    <col min="4046" max="4048" width="11.7109375" customWidth="1"/>
    <col min="4278" max="4278" width="3.7109375" customWidth="1"/>
    <col min="4279" max="4279" width="6.7109375" customWidth="1"/>
    <col min="4280" max="4280" width="7" customWidth="1"/>
    <col min="4281" max="4281" width="13.85546875" customWidth="1"/>
    <col min="4282" max="4282" width="10" customWidth="1"/>
    <col min="4283" max="4283" width="14.28515625" customWidth="1"/>
    <col min="4284" max="4284" width="6.7109375" customWidth="1"/>
    <col min="4286" max="4286" width="7.7109375" customWidth="1"/>
    <col min="4287" max="4287" width="10.5703125" customWidth="1"/>
    <col min="4288" max="4288" width="10.28515625" customWidth="1"/>
    <col min="4289" max="4297" width="0" hidden="1" customWidth="1"/>
    <col min="4298" max="4298" width="13.28515625" customWidth="1"/>
    <col min="4299" max="4299" width="11.28515625" customWidth="1"/>
    <col min="4300" max="4300" width="11.7109375" customWidth="1"/>
    <col min="4301" max="4301" width="13.42578125" customWidth="1"/>
    <col min="4302" max="4304" width="11.7109375" customWidth="1"/>
    <col min="4534" max="4534" width="3.7109375" customWidth="1"/>
    <col min="4535" max="4535" width="6.7109375" customWidth="1"/>
    <col min="4536" max="4536" width="7" customWidth="1"/>
    <col min="4537" max="4537" width="13.85546875" customWidth="1"/>
    <col min="4538" max="4538" width="10" customWidth="1"/>
    <col min="4539" max="4539" width="14.28515625" customWidth="1"/>
    <col min="4540" max="4540" width="6.7109375" customWidth="1"/>
    <col min="4542" max="4542" width="7.7109375" customWidth="1"/>
    <col min="4543" max="4543" width="10.5703125" customWidth="1"/>
    <col min="4544" max="4544" width="10.28515625" customWidth="1"/>
    <col min="4545" max="4553" width="0" hidden="1" customWidth="1"/>
    <col min="4554" max="4554" width="13.28515625" customWidth="1"/>
    <col min="4555" max="4555" width="11.28515625" customWidth="1"/>
    <col min="4556" max="4556" width="11.7109375" customWidth="1"/>
    <col min="4557" max="4557" width="13.42578125" customWidth="1"/>
    <col min="4558" max="4560" width="11.7109375" customWidth="1"/>
    <col min="4790" max="4790" width="3.7109375" customWidth="1"/>
    <col min="4791" max="4791" width="6.7109375" customWidth="1"/>
    <col min="4792" max="4792" width="7" customWidth="1"/>
    <col min="4793" max="4793" width="13.85546875" customWidth="1"/>
    <col min="4794" max="4794" width="10" customWidth="1"/>
    <col min="4795" max="4795" width="14.28515625" customWidth="1"/>
    <col min="4796" max="4796" width="6.7109375" customWidth="1"/>
    <col min="4798" max="4798" width="7.7109375" customWidth="1"/>
    <col min="4799" max="4799" width="10.5703125" customWidth="1"/>
    <col min="4800" max="4800" width="10.28515625" customWidth="1"/>
    <col min="4801" max="4809" width="0" hidden="1" customWidth="1"/>
    <col min="4810" max="4810" width="13.28515625" customWidth="1"/>
    <col min="4811" max="4811" width="11.28515625" customWidth="1"/>
    <col min="4812" max="4812" width="11.7109375" customWidth="1"/>
    <col min="4813" max="4813" width="13.42578125" customWidth="1"/>
    <col min="4814" max="4816" width="11.7109375" customWidth="1"/>
    <col min="5046" max="5046" width="3.7109375" customWidth="1"/>
    <col min="5047" max="5047" width="6.7109375" customWidth="1"/>
    <col min="5048" max="5048" width="7" customWidth="1"/>
    <col min="5049" max="5049" width="13.85546875" customWidth="1"/>
    <col min="5050" max="5050" width="10" customWidth="1"/>
    <col min="5051" max="5051" width="14.28515625" customWidth="1"/>
    <col min="5052" max="5052" width="6.7109375" customWidth="1"/>
    <col min="5054" max="5054" width="7.7109375" customWidth="1"/>
    <col min="5055" max="5055" width="10.5703125" customWidth="1"/>
    <col min="5056" max="5056" width="10.28515625" customWidth="1"/>
    <col min="5057" max="5065" width="0" hidden="1" customWidth="1"/>
    <col min="5066" max="5066" width="13.28515625" customWidth="1"/>
    <col min="5067" max="5067" width="11.28515625" customWidth="1"/>
    <col min="5068" max="5068" width="11.7109375" customWidth="1"/>
    <col min="5069" max="5069" width="13.42578125" customWidth="1"/>
    <col min="5070" max="5072" width="11.7109375" customWidth="1"/>
    <col min="5302" max="5302" width="3.7109375" customWidth="1"/>
    <col min="5303" max="5303" width="6.7109375" customWidth="1"/>
    <col min="5304" max="5304" width="7" customWidth="1"/>
    <col min="5305" max="5305" width="13.85546875" customWidth="1"/>
    <col min="5306" max="5306" width="10" customWidth="1"/>
    <col min="5307" max="5307" width="14.28515625" customWidth="1"/>
    <col min="5308" max="5308" width="6.7109375" customWidth="1"/>
    <col min="5310" max="5310" width="7.7109375" customWidth="1"/>
    <col min="5311" max="5311" width="10.5703125" customWidth="1"/>
    <col min="5312" max="5312" width="10.28515625" customWidth="1"/>
    <col min="5313" max="5321" width="0" hidden="1" customWidth="1"/>
    <col min="5322" max="5322" width="13.28515625" customWidth="1"/>
    <col min="5323" max="5323" width="11.28515625" customWidth="1"/>
    <col min="5324" max="5324" width="11.7109375" customWidth="1"/>
    <col min="5325" max="5325" width="13.42578125" customWidth="1"/>
    <col min="5326" max="5328" width="11.7109375" customWidth="1"/>
    <col min="5558" max="5558" width="3.7109375" customWidth="1"/>
    <col min="5559" max="5559" width="6.7109375" customWidth="1"/>
    <col min="5560" max="5560" width="7" customWidth="1"/>
    <col min="5561" max="5561" width="13.85546875" customWidth="1"/>
    <col min="5562" max="5562" width="10" customWidth="1"/>
    <col min="5563" max="5563" width="14.28515625" customWidth="1"/>
    <col min="5564" max="5564" width="6.7109375" customWidth="1"/>
    <col min="5566" max="5566" width="7.7109375" customWidth="1"/>
    <col min="5567" max="5567" width="10.5703125" customWidth="1"/>
    <col min="5568" max="5568" width="10.28515625" customWidth="1"/>
    <col min="5569" max="5577" width="0" hidden="1" customWidth="1"/>
    <col min="5578" max="5578" width="13.28515625" customWidth="1"/>
    <col min="5579" max="5579" width="11.28515625" customWidth="1"/>
    <col min="5580" max="5580" width="11.7109375" customWidth="1"/>
    <col min="5581" max="5581" width="13.42578125" customWidth="1"/>
    <col min="5582" max="5584" width="11.7109375" customWidth="1"/>
    <col min="5814" max="5814" width="3.7109375" customWidth="1"/>
    <col min="5815" max="5815" width="6.7109375" customWidth="1"/>
    <col min="5816" max="5816" width="7" customWidth="1"/>
    <col min="5817" max="5817" width="13.85546875" customWidth="1"/>
    <col min="5818" max="5818" width="10" customWidth="1"/>
    <col min="5819" max="5819" width="14.28515625" customWidth="1"/>
    <col min="5820" max="5820" width="6.7109375" customWidth="1"/>
    <col min="5822" max="5822" width="7.7109375" customWidth="1"/>
    <col min="5823" max="5823" width="10.5703125" customWidth="1"/>
    <col min="5824" max="5824" width="10.28515625" customWidth="1"/>
    <col min="5825" max="5833" width="0" hidden="1" customWidth="1"/>
    <col min="5834" max="5834" width="13.28515625" customWidth="1"/>
    <col min="5835" max="5835" width="11.28515625" customWidth="1"/>
    <col min="5836" max="5836" width="11.7109375" customWidth="1"/>
    <col min="5837" max="5837" width="13.42578125" customWidth="1"/>
    <col min="5838" max="5840" width="11.7109375" customWidth="1"/>
    <col min="6070" max="6070" width="3.7109375" customWidth="1"/>
    <col min="6071" max="6071" width="6.7109375" customWidth="1"/>
    <col min="6072" max="6072" width="7" customWidth="1"/>
    <col min="6073" max="6073" width="13.85546875" customWidth="1"/>
    <col min="6074" max="6074" width="10" customWidth="1"/>
    <col min="6075" max="6075" width="14.28515625" customWidth="1"/>
    <col min="6076" max="6076" width="6.7109375" customWidth="1"/>
    <col min="6078" max="6078" width="7.7109375" customWidth="1"/>
    <col min="6079" max="6079" width="10.5703125" customWidth="1"/>
    <col min="6080" max="6080" width="10.28515625" customWidth="1"/>
    <col min="6081" max="6089" width="0" hidden="1" customWidth="1"/>
    <col min="6090" max="6090" width="13.28515625" customWidth="1"/>
    <col min="6091" max="6091" width="11.28515625" customWidth="1"/>
    <col min="6092" max="6092" width="11.7109375" customWidth="1"/>
    <col min="6093" max="6093" width="13.42578125" customWidth="1"/>
    <col min="6094" max="6096" width="11.7109375" customWidth="1"/>
    <col min="6326" max="6326" width="3.7109375" customWidth="1"/>
    <col min="6327" max="6327" width="6.7109375" customWidth="1"/>
    <col min="6328" max="6328" width="7" customWidth="1"/>
    <col min="6329" max="6329" width="13.85546875" customWidth="1"/>
    <col min="6330" max="6330" width="10" customWidth="1"/>
    <col min="6331" max="6331" width="14.28515625" customWidth="1"/>
    <col min="6332" max="6332" width="6.7109375" customWidth="1"/>
    <col min="6334" max="6334" width="7.7109375" customWidth="1"/>
    <col min="6335" max="6335" width="10.5703125" customWidth="1"/>
    <col min="6336" max="6336" width="10.28515625" customWidth="1"/>
    <col min="6337" max="6345" width="0" hidden="1" customWidth="1"/>
    <col min="6346" max="6346" width="13.28515625" customWidth="1"/>
    <col min="6347" max="6347" width="11.28515625" customWidth="1"/>
    <col min="6348" max="6348" width="11.7109375" customWidth="1"/>
    <col min="6349" max="6349" width="13.42578125" customWidth="1"/>
    <col min="6350" max="6352" width="11.7109375" customWidth="1"/>
    <col min="6582" max="6582" width="3.7109375" customWidth="1"/>
    <col min="6583" max="6583" width="6.7109375" customWidth="1"/>
    <col min="6584" max="6584" width="7" customWidth="1"/>
    <col min="6585" max="6585" width="13.85546875" customWidth="1"/>
    <col min="6586" max="6586" width="10" customWidth="1"/>
    <col min="6587" max="6587" width="14.28515625" customWidth="1"/>
    <col min="6588" max="6588" width="6.7109375" customWidth="1"/>
    <col min="6590" max="6590" width="7.7109375" customWidth="1"/>
    <col min="6591" max="6591" width="10.5703125" customWidth="1"/>
    <col min="6592" max="6592" width="10.28515625" customWidth="1"/>
    <col min="6593" max="6601" width="0" hidden="1" customWidth="1"/>
    <col min="6602" max="6602" width="13.28515625" customWidth="1"/>
    <col min="6603" max="6603" width="11.28515625" customWidth="1"/>
    <col min="6604" max="6604" width="11.7109375" customWidth="1"/>
    <col min="6605" max="6605" width="13.42578125" customWidth="1"/>
    <col min="6606" max="6608" width="11.7109375" customWidth="1"/>
    <col min="6838" max="6838" width="3.7109375" customWidth="1"/>
    <col min="6839" max="6839" width="6.7109375" customWidth="1"/>
    <col min="6840" max="6840" width="7" customWidth="1"/>
    <col min="6841" max="6841" width="13.85546875" customWidth="1"/>
    <col min="6842" max="6842" width="10" customWidth="1"/>
    <col min="6843" max="6843" width="14.28515625" customWidth="1"/>
    <col min="6844" max="6844" width="6.7109375" customWidth="1"/>
    <col min="6846" max="6846" width="7.7109375" customWidth="1"/>
    <col min="6847" max="6847" width="10.5703125" customWidth="1"/>
    <col min="6848" max="6848" width="10.28515625" customWidth="1"/>
    <col min="6849" max="6857" width="0" hidden="1" customWidth="1"/>
    <col min="6858" max="6858" width="13.28515625" customWidth="1"/>
    <col min="6859" max="6859" width="11.28515625" customWidth="1"/>
    <col min="6860" max="6860" width="11.7109375" customWidth="1"/>
    <col min="6861" max="6861" width="13.42578125" customWidth="1"/>
    <col min="6862" max="6864" width="11.7109375" customWidth="1"/>
    <col min="7094" max="7094" width="3.7109375" customWidth="1"/>
    <col min="7095" max="7095" width="6.7109375" customWidth="1"/>
    <col min="7096" max="7096" width="7" customWidth="1"/>
    <col min="7097" max="7097" width="13.85546875" customWidth="1"/>
    <col min="7098" max="7098" width="10" customWidth="1"/>
    <col min="7099" max="7099" width="14.28515625" customWidth="1"/>
    <col min="7100" max="7100" width="6.7109375" customWidth="1"/>
    <col min="7102" max="7102" width="7.7109375" customWidth="1"/>
    <col min="7103" max="7103" width="10.5703125" customWidth="1"/>
    <col min="7104" max="7104" width="10.28515625" customWidth="1"/>
    <col min="7105" max="7113" width="0" hidden="1" customWidth="1"/>
    <col min="7114" max="7114" width="13.28515625" customWidth="1"/>
    <col min="7115" max="7115" width="11.28515625" customWidth="1"/>
    <col min="7116" max="7116" width="11.7109375" customWidth="1"/>
    <col min="7117" max="7117" width="13.42578125" customWidth="1"/>
    <col min="7118" max="7120" width="11.7109375" customWidth="1"/>
    <col min="7350" max="7350" width="3.7109375" customWidth="1"/>
    <col min="7351" max="7351" width="6.7109375" customWidth="1"/>
    <col min="7352" max="7352" width="7" customWidth="1"/>
    <col min="7353" max="7353" width="13.85546875" customWidth="1"/>
    <col min="7354" max="7354" width="10" customWidth="1"/>
    <col min="7355" max="7355" width="14.28515625" customWidth="1"/>
    <col min="7356" max="7356" width="6.7109375" customWidth="1"/>
    <col min="7358" max="7358" width="7.7109375" customWidth="1"/>
    <col min="7359" max="7359" width="10.5703125" customWidth="1"/>
    <col min="7360" max="7360" width="10.28515625" customWidth="1"/>
    <col min="7361" max="7369" width="0" hidden="1" customWidth="1"/>
    <col min="7370" max="7370" width="13.28515625" customWidth="1"/>
    <col min="7371" max="7371" width="11.28515625" customWidth="1"/>
    <col min="7372" max="7372" width="11.7109375" customWidth="1"/>
    <col min="7373" max="7373" width="13.42578125" customWidth="1"/>
    <col min="7374" max="7376" width="11.7109375" customWidth="1"/>
    <col min="7606" max="7606" width="3.7109375" customWidth="1"/>
    <col min="7607" max="7607" width="6.7109375" customWidth="1"/>
    <col min="7608" max="7608" width="7" customWidth="1"/>
    <col min="7609" max="7609" width="13.85546875" customWidth="1"/>
    <col min="7610" max="7610" width="10" customWidth="1"/>
    <col min="7611" max="7611" width="14.28515625" customWidth="1"/>
    <col min="7612" max="7612" width="6.7109375" customWidth="1"/>
    <col min="7614" max="7614" width="7.7109375" customWidth="1"/>
    <col min="7615" max="7615" width="10.5703125" customWidth="1"/>
    <col min="7616" max="7616" width="10.28515625" customWidth="1"/>
    <col min="7617" max="7625" width="0" hidden="1" customWidth="1"/>
    <col min="7626" max="7626" width="13.28515625" customWidth="1"/>
    <col min="7627" max="7627" width="11.28515625" customWidth="1"/>
    <col min="7628" max="7628" width="11.7109375" customWidth="1"/>
    <col min="7629" max="7629" width="13.42578125" customWidth="1"/>
    <col min="7630" max="7632" width="11.7109375" customWidth="1"/>
    <col min="7862" max="7862" width="3.7109375" customWidth="1"/>
    <col min="7863" max="7863" width="6.7109375" customWidth="1"/>
    <col min="7864" max="7864" width="7" customWidth="1"/>
    <col min="7865" max="7865" width="13.85546875" customWidth="1"/>
    <col min="7866" max="7866" width="10" customWidth="1"/>
    <col min="7867" max="7867" width="14.28515625" customWidth="1"/>
    <col min="7868" max="7868" width="6.7109375" customWidth="1"/>
    <col min="7870" max="7870" width="7.7109375" customWidth="1"/>
    <col min="7871" max="7871" width="10.5703125" customWidth="1"/>
    <col min="7872" max="7872" width="10.28515625" customWidth="1"/>
    <col min="7873" max="7881" width="0" hidden="1" customWidth="1"/>
    <col min="7882" max="7882" width="13.28515625" customWidth="1"/>
    <col min="7883" max="7883" width="11.28515625" customWidth="1"/>
    <col min="7884" max="7884" width="11.7109375" customWidth="1"/>
    <col min="7885" max="7885" width="13.42578125" customWidth="1"/>
    <col min="7886" max="7888" width="11.7109375" customWidth="1"/>
    <col min="8118" max="8118" width="3.7109375" customWidth="1"/>
    <col min="8119" max="8119" width="6.7109375" customWidth="1"/>
    <col min="8120" max="8120" width="7" customWidth="1"/>
    <col min="8121" max="8121" width="13.85546875" customWidth="1"/>
    <col min="8122" max="8122" width="10" customWidth="1"/>
    <col min="8123" max="8123" width="14.28515625" customWidth="1"/>
    <col min="8124" max="8124" width="6.7109375" customWidth="1"/>
    <col min="8126" max="8126" width="7.7109375" customWidth="1"/>
    <col min="8127" max="8127" width="10.5703125" customWidth="1"/>
    <col min="8128" max="8128" width="10.28515625" customWidth="1"/>
    <col min="8129" max="8137" width="0" hidden="1" customWidth="1"/>
    <col min="8138" max="8138" width="13.28515625" customWidth="1"/>
    <col min="8139" max="8139" width="11.28515625" customWidth="1"/>
    <col min="8140" max="8140" width="11.7109375" customWidth="1"/>
    <col min="8141" max="8141" width="13.42578125" customWidth="1"/>
    <col min="8142" max="8144" width="11.7109375" customWidth="1"/>
    <col min="8374" max="8374" width="3.7109375" customWidth="1"/>
    <col min="8375" max="8375" width="6.7109375" customWidth="1"/>
    <col min="8376" max="8376" width="7" customWidth="1"/>
    <col min="8377" max="8377" width="13.85546875" customWidth="1"/>
    <col min="8378" max="8378" width="10" customWidth="1"/>
    <col min="8379" max="8379" width="14.28515625" customWidth="1"/>
    <col min="8380" max="8380" width="6.7109375" customWidth="1"/>
    <col min="8382" max="8382" width="7.7109375" customWidth="1"/>
    <col min="8383" max="8383" width="10.5703125" customWidth="1"/>
    <col min="8384" max="8384" width="10.28515625" customWidth="1"/>
    <col min="8385" max="8393" width="0" hidden="1" customWidth="1"/>
    <col min="8394" max="8394" width="13.28515625" customWidth="1"/>
    <col min="8395" max="8395" width="11.28515625" customWidth="1"/>
    <col min="8396" max="8396" width="11.7109375" customWidth="1"/>
    <col min="8397" max="8397" width="13.42578125" customWidth="1"/>
    <col min="8398" max="8400" width="11.7109375" customWidth="1"/>
    <col min="8630" max="8630" width="3.7109375" customWidth="1"/>
    <col min="8631" max="8631" width="6.7109375" customWidth="1"/>
    <col min="8632" max="8632" width="7" customWidth="1"/>
    <col min="8633" max="8633" width="13.85546875" customWidth="1"/>
    <col min="8634" max="8634" width="10" customWidth="1"/>
    <col min="8635" max="8635" width="14.28515625" customWidth="1"/>
    <col min="8636" max="8636" width="6.7109375" customWidth="1"/>
    <col min="8638" max="8638" width="7.7109375" customWidth="1"/>
    <col min="8639" max="8639" width="10.5703125" customWidth="1"/>
    <col min="8640" max="8640" width="10.28515625" customWidth="1"/>
    <col min="8641" max="8649" width="0" hidden="1" customWidth="1"/>
    <col min="8650" max="8650" width="13.28515625" customWidth="1"/>
    <col min="8651" max="8651" width="11.28515625" customWidth="1"/>
    <col min="8652" max="8652" width="11.7109375" customWidth="1"/>
    <col min="8653" max="8653" width="13.42578125" customWidth="1"/>
    <col min="8654" max="8656" width="11.7109375" customWidth="1"/>
    <col min="8886" max="8886" width="3.7109375" customWidth="1"/>
    <col min="8887" max="8887" width="6.7109375" customWidth="1"/>
    <col min="8888" max="8888" width="7" customWidth="1"/>
    <col min="8889" max="8889" width="13.85546875" customWidth="1"/>
    <col min="8890" max="8890" width="10" customWidth="1"/>
    <col min="8891" max="8891" width="14.28515625" customWidth="1"/>
    <col min="8892" max="8892" width="6.7109375" customWidth="1"/>
    <col min="8894" max="8894" width="7.7109375" customWidth="1"/>
    <col min="8895" max="8895" width="10.5703125" customWidth="1"/>
    <col min="8896" max="8896" width="10.28515625" customWidth="1"/>
    <col min="8897" max="8905" width="0" hidden="1" customWidth="1"/>
    <col min="8906" max="8906" width="13.28515625" customWidth="1"/>
    <col min="8907" max="8907" width="11.28515625" customWidth="1"/>
    <col min="8908" max="8908" width="11.7109375" customWidth="1"/>
    <col min="8909" max="8909" width="13.42578125" customWidth="1"/>
    <col min="8910" max="8912" width="11.7109375" customWidth="1"/>
    <col min="9142" max="9142" width="3.7109375" customWidth="1"/>
    <col min="9143" max="9143" width="6.7109375" customWidth="1"/>
    <col min="9144" max="9144" width="7" customWidth="1"/>
    <col min="9145" max="9145" width="13.85546875" customWidth="1"/>
    <col min="9146" max="9146" width="10" customWidth="1"/>
    <col min="9147" max="9147" width="14.28515625" customWidth="1"/>
    <col min="9148" max="9148" width="6.7109375" customWidth="1"/>
    <col min="9150" max="9150" width="7.7109375" customWidth="1"/>
    <col min="9151" max="9151" width="10.5703125" customWidth="1"/>
    <col min="9152" max="9152" width="10.28515625" customWidth="1"/>
    <col min="9153" max="9161" width="0" hidden="1" customWidth="1"/>
    <col min="9162" max="9162" width="13.28515625" customWidth="1"/>
    <col min="9163" max="9163" width="11.28515625" customWidth="1"/>
    <col min="9164" max="9164" width="11.7109375" customWidth="1"/>
    <col min="9165" max="9165" width="13.42578125" customWidth="1"/>
    <col min="9166" max="9168" width="11.7109375" customWidth="1"/>
    <col min="9398" max="9398" width="3.7109375" customWidth="1"/>
    <col min="9399" max="9399" width="6.7109375" customWidth="1"/>
    <col min="9400" max="9400" width="7" customWidth="1"/>
    <col min="9401" max="9401" width="13.85546875" customWidth="1"/>
    <col min="9402" max="9402" width="10" customWidth="1"/>
    <col min="9403" max="9403" width="14.28515625" customWidth="1"/>
    <col min="9404" max="9404" width="6.7109375" customWidth="1"/>
    <col min="9406" max="9406" width="7.7109375" customWidth="1"/>
    <col min="9407" max="9407" width="10.5703125" customWidth="1"/>
    <col min="9408" max="9408" width="10.28515625" customWidth="1"/>
    <col min="9409" max="9417" width="0" hidden="1" customWidth="1"/>
    <col min="9418" max="9418" width="13.28515625" customWidth="1"/>
    <col min="9419" max="9419" width="11.28515625" customWidth="1"/>
    <col min="9420" max="9420" width="11.7109375" customWidth="1"/>
    <col min="9421" max="9421" width="13.42578125" customWidth="1"/>
    <col min="9422" max="9424" width="11.7109375" customWidth="1"/>
    <col min="9654" max="9654" width="3.7109375" customWidth="1"/>
    <col min="9655" max="9655" width="6.7109375" customWidth="1"/>
    <col min="9656" max="9656" width="7" customWidth="1"/>
    <col min="9657" max="9657" width="13.85546875" customWidth="1"/>
    <col min="9658" max="9658" width="10" customWidth="1"/>
    <col min="9659" max="9659" width="14.28515625" customWidth="1"/>
    <col min="9660" max="9660" width="6.7109375" customWidth="1"/>
    <col min="9662" max="9662" width="7.7109375" customWidth="1"/>
    <col min="9663" max="9663" width="10.5703125" customWidth="1"/>
    <col min="9664" max="9664" width="10.28515625" customWidth="1"/>
    <col min="9665" max="9673" width="0" hidden="1" customWidth="1"/>
    <col min="9674" max="9674" width="13.28515625" customWidth="1"/>
    <col min="9675" max="9675" width="11.28515625" customWidth="1"/>
    <col min="9676" max="9676" width="11.7109375" customWidth="1"/>
    <col min="9677" max="9677" width="13.42578125" customWidth="1"/>
    <col min="9678" max="9680" width="11.7109375" customWidth="1"/>
    <col min="9910" max="9910" width="3.7109375" customWidth="1"/>
    <col min="9911" max="9911" width="6.7109375" customWidth="1"/>
    <col min="9912" max="9912" width="7" customWidth="1"/>
    <col min="9913" max="9913" width="13.85546875" customWidth="1"/>
    <col min="9914" max="9914" width="10" customWidth="1"/>
    <col min="9915" max="9915" width="14.28515625" customWidth="1"/>
    <col min="9916" max="9916" width="6.7109375" customWidth="1"/>
    <col min="9918" max="9918" width="7.7109375" customWidth="1"/>
    <col min="9919" max="9919" width="10.5703125" customWidth="1"/>
    <col min="9920" max="9920" width="10.28515625" customWidth="1"/>
    <col min="9921" max="9929" width="0" hidden="1" customWidth="1"/>
    <col min="9930" max="9930" width="13.28515625" customWidth="1"/>
    <col min="9931" max="9931" width="11.28515625" customWidth="1"/>
    <col min="9932" max="9932" width="11.7109375" customWidth="1"/>
    <col min="9933" max="9933" width="13.42578125" customWidth="1"/>
    <col min="9934" max="9936" width="11.7109375" customWidth="1"/>
    <col min="10166" max="10166" width="3.7109375" customWidth="1"/>
    <col min="10167" max="10167" width="6.7109375" customWidth="1"/>
    <col min="10168" max="10168" width="7" customWidth="1"/>
    <col min="10169" max="10169" width="13.85546875" customWidth="1"/>
    <col min="10170" max="10170" width="10" customWidth="1"/>
    <col min="10171" max="10171" width="14.28515625" customWidth="1"/>
    <col min="10172" max="10172" width="6.7109375" customWidth="1"/>
    <col min="10174" max="10174" width="7.7109375" customWidth="1"/>
    <col min="10175" max="10175" width="10.5703125" customWidth="1"/>
    <col min="10176" max="10176" width="10.28515625" customWidth="1"/>
    <col min="10177" max="10185" width="0" hidden="1" customWidth="1"/>
    <col min="10186" max="10186" width="13.28515625" customWidth="1"/>
    <col min="10187" max="10187" width="11.28515625" customWidth="1"/>
    <col min="10188" max="10188" width="11.7109375" customWidth="1"/>
    <col min="10189" max="10189" width="13.42578125" customWidth="1"/>
    <col min="10190" max="10192" width="11.7109375" customWidth="1"/>
    <col min="10422" max="10422" width="3.7109375" customWidth="1"/>
    <col min="10423" max="10423" width="6.7109375" customWidth="1"/>
    <col min="10424" max="10424" width="7" customWidth="1"/>
    <col min="10425" max="10425" width="13.85546875" customWidth="1"/>
    <col min="10426" max="10426" width="10" customWidth="1"/>
    <col min="10427" max="10427" width="14.28515625" customWidth="1"/>
    <col min="10428" max="10428" width="6.7109375" customWidth="1"/>
    <col min="10430" max="10430" width="7.7109375" customWidth="1"/>
    <col min="10431" max="10431" width="10.5703125" customWidth="1"/>
    <col min="10432" max="10432" width="10.28515625" customWidth="1"/>
    <col min="10433" max="10441" width="0" hidden="1" customWidth="1"/>
    <col min="10442" max="10442" width="13.28515625" customWidth="1"/>
    <col min="10443" max="10443" width="11.28515625" customWidth="1"/>
    <col min="10444" max="10444" width="11.7109375" customWidth="1"/>
    <col min="10445" max="10445" width="13.42578125" customWidth="1"/>
    <col min="10446" max="10448" width="11.7109375" customWidth="1"/>
    <col min="10678" max="10678" width="3.7109375" customWidth="1"/>
    <col min="10679" max="10679" width="6.7109375" customWidth="1"/>
    <col min="10680" max="10680" width="7" customWidth="1"/>
    <col min="10681" max="10681" width="13.85546875" customWidth="1"/>
    <col min="10682" max="10682" width="10" customWidth="1"/>
    <col min="10683" max="10683" width="14.28515625" customWidth="1"/>
    <col min="10684" max="10684" width="6.7109375" customWidth="1"/>
    <col min="10686" max="10686" width="7.7109375" customWidth="1"/>
    <col min="10687" max="10687" width="10.5703125" customWidth="1"/>
    <col min="10688" max="10688" width="10.28515625" customWidth="1"/>
    <col min="10689" max="10697" width="0" hidden="1" customWidth="1"/>
    <col min="10698" max="10698" width="13.28515625" customWidth="1"/>
    <col min="10699" max="10699" width="11.28515625" customWidth="1"/>
    <col min="10700" max="10700" width="11.7109375" customWidth="1"/>
    <col min="10701" max="10701" width="13.42578125" customWidth="1"/>
    <col min="10702" max="10704" width="11.7109375" customWidth="1"/>
    <col min="10934" max="10934" width="3.7109375" customWidth="1"/>
    <col min="10935" max="10935" width="6.7109375" customWidth="1"/>
    <col min="10936" max="10936" width="7" customWidth="1"/>
    <col min="10937" max="10937" width="13.85546875" customWidth="1"/>
    <col min="10938" max="10938" width="10" customWidth="1"/>
    <col min="10939" max="10939" width="14.28515625" customWidth="1"/>
    <col min="10940" max="10940" width="6.7109375" customWidth="1"/>
    <col min="10942" max="10942" width="7.7109375" customWidth="1"/>
    <col min="10943" max="10943" width="10.5703125" customWidth="1"/>
    <col min="10944" max="10944" width="10.28515625" customWidth="1"/>
    <col min="10945" max="10953" width="0" hidden="1" customWidth="1"/>
    <col min="10954" max="10954" width="13.28515625" customWidth="1"/>
    <col min="10955" max="10955" width="11.28515625" customWidth="1"/>
    <col min="10956" max="10956" width="11.7109375" customWidth="1"/>
    <col min="10957" max="10957" width="13.42578125" customWidth="1"/>
    <col min="10958" max="10960" width="11.7109375" customWidth="1"/>
    <col min="11190" max="11190" width="3.7109375" customWidth="1"/>
    <col min="11191" max="11191" width="6.7109375" customWidth="1"/>
    <col min="11192" max="11192" width="7" customWidth="1"/>
    <col min="11193" max="11193" width="13.85546875" customWidth="1"/>
    <col min="11194" max="11194" width="10" customWidth="1"/>
    <col min="11195" max="11195" width="14.28515625" customWidth="1"/>
    <col min="11196" max="11196" width="6.7109375" customWidth="1"/>
    <col min="11198" max="11198" width="7.7109375" customWidth="1"/>
    <col min="11199" max="11199" width="10.5703125" customWidth="1"/>
    <col min="11200" max="11200" width="10.28515625" customWidth="1"/>
    <col min="11201" max="11209" width="0" hidden="1" customWidth="1"/>
    <col min="11210" max="11210" width="13.28515625" customWidth="1"/>
    <col min="11211" max="11211" width="11.28515625" customWidth="1"/>
    <col min="11212" max="11212" width="11.7109375" customWidth="1"/>
    <col min="11213" max="11213" width="13.42578125" customWidth="1"/>
    <col min="11214" max="11216" width="11.7109375" customWidth="1"/>
    <col min="11446" max="11446" width="3.7109375" customWidth="1"/>
    <col min="11447" max="11447" width="6.7109375" customWidth="1"/>
    <col min="11448" max="11448" width="7" customWidth="1"/>
    <col min="11449" max="11449" width="13.85546875" customWidth="1"/>
    <col min="11450" max="11450" width="10" customWidth="1"/>
    <col min="11451" max="11451" width="14.28515625" customWidth="1"/>
    <col min="11452" max="11452" width="6.7109375" customWidth="1"/>
    <col min="11454" max="11454" width="7.7109375" customWidth="1"/>
    <col min="11455" max="11455" width="10.5703125" customWidth="1"/>
    <col min="11456" max="11456" width="10.28515625" customWidth="1"/>
    <col min="11457" max="11465" width="0" hidden="1" customWidth="1"/>
    <col min="11466" max="11466" width="13.28515625" customWidth="1"/>
    <col min="11467" max="11467" width="11.28515625" customWidth="1"/>
    <col min="11468" max="11468" width="11.7109375" customWidth="1"/>
    <col min="11469" max="11469" width="13.42578125" customWidth="1"/>
    <col min="11470" max="11472" width="11.7109375" customWidth="1"/>
    <col min="11702" max="11702" width="3.7109375" customWidth="1"/>
    <col min="11703" max="11703" width="6.7109375" customWidth="1"/>
    <col min="11704" max="11704" width="7" customWidth="1"/>
    <col min="11705" max="11705" width="13.85546875" customWidth="1"/>
    <col min="11706" max="11706" width="10" customWidth="1"/>
    <col min="11707" max="11707" width="14.28515625" customWidth="1"/>
    <col min="11708" max="11708" width="6.7109375" customWidth="1"/>
    <col min="11710" max="11710" width="7.7109375" customWidth="1"/>
    <col min="11711" max="11711" width="10.5703125" customWidth="1"/>
    <col min="11712" max="11712" width="10.28515625" customWidth="1"/>
    <col min="11713" max="11721" width="0" hidden="1" customWidth="1"/>
    <col min="11722" max="11722" width="13.28515625" customWidth="1"/>
    <col min="11723" max="11723" width="11.28515625" customWidth="1"/>
    <col min="11724" max="11724" width="11.7109375" customWidth="1"/>
    <col min="11725" max="11725" width="13.42578125" customWidth="1"/>
    <col min="11726" max="11728" width="11.7109375" customWidth="1"/>
    <col min="11958" max="11958" width="3.7109375" customWidth="1"/>
    <col min="11959" max="11959" width="6.7109375" customWidth="1"/>
    <col min="11960" max="11960" width="7" customWidth="1"/>
    <col min="11961" max="11961" width="13.85546875" customWidth="1"/>
    <col min="11962" max="11962" width="10" customWidth="1"/>
    <col min="11963" max="11963" width="14.28515625" customWidth="1"/>
    <col min="11964" max="11964" width="6.7109375" customWidth="1"/>
    <col min="11966" max="11966" width="7.7109375" customWidth="1"/>
    <col min="11967" max="11967" width="10.5703125" customWidth="1"/>
    <col min="11968" max="11968" width="10.28515625" customWidth="1"/>
    <col min="11969" max="11977" width="0" hidden="1" customWidth="1"/>
    <col min="11978" max="11978" width="13.28515625" customWidth="1"/>
    <col min="11979" max="11979" width="11.28515625" customWidth="1"/>
    <col min="11980" max="11980" width="11.7109375" customWidth="1"/>
    <col min="11981" max="11981" width="13.42578125" customWidth="1"/>
    <col min="11982" max="11984" width="11.7109375" customWidth="1"/>
    <col min="12214" max="12214" width="3.7109375" customWidth="1"/>
    <col min="12215" max="12215" width="6.7109375" customWidth="1"/>
    <col min="12216" max="12216" width="7" customWidth="1"/>
    <col min="12217" max="12217" width="13.85546875" customWidth="1"/>
    <col min="12218" max="12218" width="10" customWidth="1"/>
    <col min="12219" max="12219" width="14.28515625" customWidth="1"/>
    <col min="12220" max="12220" width="6.7109375" customWidth="1"/>
    <col min="12222" max="12222" width="7.7109375" customWidth="1"/>
    <col min="12223" max="12223" width="10.5703125" customWidth="1"/>
    <col min="12224" max="12224" width="10.28515625" customWidth="1"/>
    <col min="12225" max="12233" width="0" hidden="1" customWidth="1"/>
    <col min="12234" max="12234" width="13.28515625" customWidth="1"/>
    <col min="12235" max="12235" width="11.28515625" customWidth="1"/>
    <col min="12236" max="12236" width="11.7109375" customWidth="1"/>
    <col min="12237" max="12237" width="13.42578125" customWidth="1"/>
    <col min="12238" max="12240" width="11.7109375" customWidth="1"/>
    <col min="12470" max="12470" width="3.7109375" customWidth="1"/>
    <col min="12471" max="12471" width="6.7109375" customWidth="1"/>
    <col min="12472" max="12472" width="7" customWidth="1"/>
    <col min="12473" max="12473" width="13.85546875" customWidth="1"/>
    <col min="12474" max="12474" width="10" customWidth="1"/>
    <col min="12475" max="12475" width="14.28515625" customWidth="1"/>
    <col min="12476" max="12476" width="6.7109375" customWidth="1"/>
    <col min="12478" max="12478" width="7.7109375" customWidth="1"/>
    <col min="12479" max="12479" width="10.5703125" customWidth="1"/>
    <col min="12480" max="12480" width="10.28515625" customWidth="1"/>
    <col min="12481" max="12489" width="0" hidden="1" customWidth="1"/>
    <col min="12490" max="12490" width="13.28515625" customWidth="1"/>
    <col min="12491" max="12491" width="11.28515625" customWidth="1"/>
    <col min="12492" max="12492" width="11.7109375" customWidth="1"/>
    <col min="12493" max="12493" width="13.42578125" customWidth="1"/>
    <col min="12494" max="12496" width="11.7109375" customWidth="1"/>
    <col min="12726" max="12726" width="3.7109375" customWidth="1"/>
    <col min="12727" max="12727" width="6.7109375" customWidth="1"/>
    <col min="12728" max="12728" width="7" customWidth="1"/>
    <col min="12729" max="12729" width="13.85546875" customWidth="1"/>
    <col min="12730" max="12730" width="10" customWidth="1"/>
    <col min="12731" max="12731" width="14.28515625" customWidth="1"/>
    <col min="12732" max="12732" width="6.7109375" customWidth="1"/>
    <col min="12734" max="12734" width="7.7109375" customWidth="1"/>
    <col min="12735" max="12735" width="10.5703125" customWidth="1"/>
    <col min="12736" max="12736" width="10.28515625" customWidth="1"/>
    <col min="12737" max="12745" width="0" hidden="1" customWidth="1"/>
    <col min="12746" max="12746" width="13.28515625" customWidth="1"/>
    <col min="12747" max="12747" width="11.28515625" customWidth="1"/>
    <col min="12748" max="12748" width="11.7109375" customWidth="1"/>
    <col min="12749" max="12749" width="13.42578125" customWidth="1"/>
    <col min="12750" max="12752" width="11.7109375" customWidth="1"/>
    <col min="12982" max="12982" width="3.7109375" customWidth="1"/>
    <col min="12983" max="12983" width="6.7109375" customWidth="1"/>
    <col min="12984" max="12984" width="7" customWidth="1"/>
    <col min="12985" max="12985" width="13.85546875" customWidth="1"/>
    <col min="12986" max="12986" width="10" customWidth="1"/>
    <col min="12987" max="12987" width="14.28515625" customWidth="1"/>
    <col min="12988" max="12988" width="6.7109375" customWidth="1"/>
    <col min="12990" max="12990" width="7.7109375" customWidth="1"/>
    <col min="12991" max="12991" width="10.5703125" customWidth="1"/>
    <col min="12992" max="12992" width="10.28515625" customWidth="1"/>
    <col min="12993" max="13001" width="0" hidden="1" customWidth="1"/>
    <col min="13002" max="13002" width="13.28515625" customWidth="1"/>
    <col min="13003" max="13003" width="11.28515625" customWidth="1"/>
    <col min="13004" max="13004" width="11.7109375" customWidth="1"/>
    <col min="13005" max="13005" width="13.42578125" customWidth="1"/>
    <col min="13006" max="13008" width="11.7109375" customWidth="1"/>
    <col min="13238" max="13238" width="3.7109375" customWidth="1"/>
    <col min="13239" max="13239" width="6.7109375" customWidth="1"/>
    <col min="13240" max="13240" width="7" customWidth="1"/>
    <col min="13241" max="13241" width="13.85546875" customWidth="1"/>
    <col min="13242" max="13242" width="10" customWidth="1"/>
    <col min="13243" max="13243" width="14.28515625" customWidth="1"/>
    <col min="13244" max="13244" width="6.7109375" customWidth="1"/>
    <col min="13246" max="13246" width="7.7109375" customWidth="1"/>
    <col min="13247" max="13247" width="10.5703125" customWidth="1"/>
    <col min="13248" max="13248" width="10.28515625" customWidth="1"/>
    <col min="13249" max="13257" width="0" hidden="1" customWidth="1"/>
    <col min="13258" max="13258" width="13.28515625" customWidth="1"/>
    <col min="13259" max="13259" width="11.28515625" customWidth="1"/>
    <col min="13260" max="13260" width="11.7109375" customWidth="1"/>
    <col min="13261" max="13261" width="13.42578125" customWidth="1"/>
    <col min="13262" max="13264" width="11.7109375" customWidth="1"/>
    <col min="13494" max="13494" width="3.7109375" customWidth="1"/>
    <col min="13495" max="13495" width="6.7109375" customWidth="1"/>
    <col min="13496" max="13496" width="7" customWidth="1"/>
    <col min="13497" max="13497" width="13.85546875" customWidth="1"/>
    <col min="13498" max="13498" width="10" customWidth="1"/>
    <col min="13499" max="13499" width="14.28515625" customWidth="1"/>
    <col min="13500" max="13500" width="6.7109375" customWidth="1"/>
    <col min="13502" max="13502" width="7.7109375" customWidth="1"/>
    <col min="13503" max="13503" width="10.5703125" customWidth="1"/>
    <col min="13504" max="13504" width="10.28515625" customWidth="1"/>
    <col min="13505" max="13513" width="0" hidden="1" customWidth="1"/>
    <col min="13514" max="13514" width="13.28515625" customWidth="1"/>
    <col min="13515" max="13515" width="11.28515625" customWidth="1"/>
    <col min="13516" max="13516" width="11.7109375" customWidth="1"/>
    <col min="13517" max="13517" width="13.42578125" customWidth="1"/>
    <col min="13518" max="13520" width="11.7109375" customWidth="1"/>
    <col min="13750" max="13750" width="3.7109375" customWidth="1"/>
    <col min="13751" max="13751" width="6.7109375" customWidth="1"/>
    <col min="13752" max="13752" width="7" customWidth="1"/>
    <col min="13753" max="13753" width="13.85546875" customWidth="1"/>
    <col min="13754" max="13754" width="10" customWidth="1"/>
    <col min="13755" max="13755" width="14.28515625" customWidth="1"/>
    <col min="13756" max="13756" width="6.7109375" customWidth="1"/>
    <col min="13758" max="13758" width="7.7109375" customWidth="1"/>
    <col min="13759" max="13759" width="10.5703125" customWidth="1"/>
    <col min="13760" max="13760" width="10.28515625" customWidth="1"/>
    <col min="13761" max="13769" width="0" hidden="1" customWidth="1"/>
    <col min="13770" max="13770" width="13.28515625" customWidth="1"/>
    <col min="13771" max="13771" width="11.28515625" customWidth="1"/>
    <col min="13772" max="13772" width="11.7109375" customWidth="1"/>
    <col min="13773" max="13773" width="13.42578125" customWidth="1"/>
    <col min="13774" max="13776" width="11.7109375" customWidth="1"/>
    <col min="14006" max="14006" width="3.7109375" customWidth="1"/>
    <col min="14007" max="14007" width="6.7109375" customWidth="1"/>
    <col min="14008" max="14008" width="7" customWidth="1"/>
    <col min="14009" max="14009" width="13.85546875" customWidth="1"/>
    <col min="14010" max="14010" width="10" customWidth="1"/>
    <col min="14011" max="14011" width="14.28515625" customWidth="1"/>
    <col min="14012" max="14012" width="6.7109375" customWidth="1"/>
    <col min="14014" max="14014" width="7.7109375" customWidth="1"/>
    <col min="14015" max="14015" width="10.5703125" customWidth="1"/>
    <col min="14016" max="14016" width="10.28515625" customWidth="1"/>
    <col min="14017" max="14025" width="0" hidden="1" customWidth="1"/>
    <col min="14026" max="14026" width="13.28515625" customWidth="1"/>
    <col min="14027" max="14027" width="11.28515625" customWidth="1"/>
    <col min="14028" max="14028" width="11.7109375" customWidth="1"/>
    <col min="14029" max="14029" width="13.42578125" customWidth="1"/>
    <col min="14030" max="14032" width="11.7109375" customWidth="1"/>
    <col min="14262" max="14262" width="3.7109375" customWidth="1"/>
    <col min="14263" max="14263" width="6.7109375" customWidth="1"/>
    <col min="14264" max="14264" width="7" customWidth="1"/>
    <col min="14265" max="14265" width="13.85546875" customWidth="1"/>
    <col min="14266" max="14266" width="10" customWidth="1"/>
    <col min="14267" max="14267" width="14.28515625" customWidth="1"/>
    <col min="14268" max="14268" width="6.7109375" customWidth="1"/>
    <col min="14270" max="14270" width="7.7109375" customWidth="1"/>
    <col min="14271" max="14271" width="10.5703125" customWidth="1"/>
    <col min="14272" max="14272" width="10.28515625" customWidth="1"/>
    <col min="14273" max="14281" width="0" hidden="1" customWidth="1"/>
    <col min="14282" max="14282" width="13.28515625" customWidth="1"/>
    <col min="14283" max="14283" width="11.28515625" customWidth="1"/>
    <col min="14284" max="14284" width="11.7109375" customWidth="1"/>
    <col min="14285" max="14285" width="13.42578125" customWidth="1"/>
    <col min="14286" max="14288" width="11.7109375" customWidth="1"/>
    <col min="14518" max="14518" width="3.7109375" customWidth="1"/>
    <col min="14519" max="14519" width="6.7109375" customWidth="1"/>
    <col min="14520" max="14520" width="7" customWidth="1"/>
    <col min="14521" max="14521" width="13.85546875" customWidth="1"/>
    <col min="14522" max="14522" width="10" customWidth="1"/>
    <col min="14523" max="14523" width="14.28515625" customWidth="1"/>
    <col min="14524" max="14524" width="6.7109375" customWidth="1"/>
    <col min="14526" max="14526" width="7.7109375" customWidth="1"/>
    <col min="14527" max="14527" width="10.5703125" customWidth="1"/>
    <col min="14528" max="14528" width="10.28515625" customWidth="1"/>
    <col min="14529" max="14537" width="0" hidden="1" customWidth="1"/>
    <col min="14538" max="14538" width="13.28515625" customWidth="1"/>
    <col min="14539" max="14539" width="11.28515625" customWidth="1"/>
    <col min="14540" max="14540" width="11.7109375" customWidth="1"/>
    <col min="14541" max="14541" width="13.42578125" customWidth="1"/>
    <col min="14542" max="14544" width="11.7109375" customWidth="1"/>
    <col min="14774" max="14774" width="3.7109375" customWidth="1"/>
    <col min="14775" max="14775" width="6.7109375" customWidth="1"/>
    <col min="14776" max="14776" width="7" customWidth="1"/>
    <col min="14777" max="14777" width="13.85546875" customWidth="1"/>
    <col min="14778" max="14778" width="10" customWidth="1"/>
    <col min="14779" max="14779" width="14.28515625" customWidth="1"/>
    <col min="14780" max="14780" width="6.7109375" customWidth="1"/>
    <col min="14782" max="14782" width="7.7109375" customWidth="1"/>
    <col min="14783" max="14783" width="10.5703125" customWidth="1"/>
    <col min="14784" max="14784" width="10.28515625" customWidth="1"/>
    <col min="14785" max="14793" width="0" hidden="1" customWidth="1"/>
    <col min="14794" max="14794" width="13.28515625" customWidth="1"/>
    <col min="14795" max="14795" width="11.28515625" customWidth="1"/>
    <col min="14796" max="14796" width="11.7109375" customWidth="1"/>
    <col min="14797" max="14797" width="13.42578125" customWidth="1"/>
    <col min="14798" max="14800" width="11.7109375" customWidth="1"/>
    <col min="15030" max="15030" width="3.7109375" customWidth="1"/>
    <col min="15031" max="15031" width="6.7109375" customWidth="1"/>
    <col min="15032" max="15032" width="7" customWidth="1"/>
    <col min="15033" max="15033" width="13.85546875" customWidth="1"/>
    <col min="15034" max="15034" width="10" customWidth="1"/>
    <col min="15035" max="15035" width="14.28515625" customWidth="1"/>
    <col min="15036" max="15036" width="6.7109375" customWidth="1"/>
    <col min="15038" max="15038" width="7.7109375" customWidth="1"/>
    <col min="15039" max="15039" width="10.5703125" customWidth="1"/>
    <col min="15040" max="15040" width="10.28515625" customWidth="1"/>
    <col min="15041" max="15049" width="0" hidden="1" customWidth="1"/>
    <col min="15050" max="15050" width="13.28515625" customWidth="1"/>
    <col min="15051" max="15051" width="11.28515625" customWidth="1"/>
    <col min="15052" max="15052" width="11.7109375" customWidth="1"/>
    <col min="15053" max="15053" width="13.42578125" customWidth="1"/>
    <col min="15054" max="15056" width="11.7109375" customWidth="1"/>
    <col min="15286" max="15286" width="3.7109375" customWidth="1"/>
    <col min="15287" max="15287" width="6.7109375" customWidth="1"/>
    <col min="15288" max="15288" width="7" customWidth="1"/>
    <col min="15289" max="15289" width="13.85546875" customWidth="1"/>
    <col min="15290" max="15290" width="10" customWidth="1"/>
    <col min="15291" max="15291" width="14.28515625" customWidth="1"/>
    <col min="15292" max="15292" width="6.7109375" customWidth="1"/>
    <col min="15294" max="15294" width="7.7109375" customWidth="1"/>
    <col min="15295" max="15295" width="10.5703125" customWidth="1"/>
    <col min="15296" max="15296" width="10.28515625" customWidth="1"/>
    <col min="15297" max="15305" width="0" hidden="1" customWidth="1"/>
    <col min="15306" max="15306" width="13.28515625" customWidth="1"/>
    <col min="15307" max="15307" width="11.28515625" customWidth="1"/>
    <col min="15308" max="15308" width="11.7109375" customWidth="1"/>
    <col min="15309" max="15309" width="13.42578125" customWidth="1"/>
    <col min="15310" max="15312" width="11.7109375" customWidth="1"/>
    <col min="15542" max="15542" width="3.7109375" customWidth="1"/>
    <col min="15543" max="15543" width="6.7109375" customWidth="1"/>
    <col min="15544" max="15544" width="7" customWidth="1"/>
    <col min="15545" max="15545" width="13.85546875" customWidth="1"/>
    <col min="15546" max="15546" width="10" customWidth="1"/>
    <col min="15547" max="15547" width="14.28515625" customWidth="1"/>
    <col min="15548" max="15548" width="6.7109375" customWidth="1"/>
    <col min="15550" max="15550" width="7.7109375" customWidth="1"/>
    <col min="15551" max="15551" width="10.5703125" customWidth="1"/>
    <col min="15552" max="15552" width="10.28515625" customWidth="1"/>
    <col min="15553" max="15561" width="0" hidden="1" customWidth="1"/>
    <col min="15562" max="15562" width="13.28515625" customWidth="1"/>
    <col min="15563" max="15563" width="11.28515625" customWidth="1"/>
    <col min="15564" max="15564" width="11.7109375" customWidth="1"/>
    <col min="15565" max="15565" width="13.42578125" customWidth="1"/>
    <col min="15566" max="15568" width="11.7109375" customWidth="1"/>
    <col min="15798" max="15798" width="3.7109375" customWidth="1"/>
    <col min="15799" max="15799" width="6.7109375" customWidth="1"/>
    <col min="15800" max="15800" width="7" customWidth="1"/>
    <col min="15801" max="15801" width="13.85546875" customWidth="1"/>
    <col min="15802" max="15802" width="10" customWidth="1"/>
    <col min="15803" max="15803" width="14.28515625" customWidth="1"/>
    <col min="15804" max="15804" width="6.7109375" customWidth="1"/>
    <col min="15806" max="15806" width="7.7109375" customWidth="1"/>
    <col min="15807" max="15807" width="10.5703125" customWidth="1"/>
    <col min="15808" max="15808" width="10.28515625" customWidth="1"/>
    <col min="15809" max="15817" width="0" hidden="1" customWidth="1"/>
    <col min="15818" max="15818" width="13.28515625" customWidth="1"/>
    <col min="15819" max="15819" width="11.28515625" customWidth="1"/>
    <col min="15820" max="15820" width="11.7109375" customWidth="1"/>
    <col min="15821" max="15821" width="13.42578125" customWidth="1"/>
    <col min="15822" max="15824" width="11.7109375" customWidth="1"/>
    <col min="16054" max="16054" width="3.7109375" customWidth="1"/>
    <col min="16055" max="16055" width="6.7109375" customWidth="1"/>
    <col min="16056" max="16056" width="7" customWidth="1"/>
    <col min="16057" max="16057" width="13.85546875" customWidth="1"/>
    <col min="16058" max="16058" width="10" customWidth="1"/>
    <col min="16059" max="16059" width="14.28515625" customWidth="1"/>
    <col min="16060" max="16060" width="6.7109375" customWidth="1"/>
    <col min="16062" max="16062" width="7.7109375" customWidth="1"/>
    <col min="16063" max="16063" width="10.5703125" customWidth="1"/>
    <col min="16064" max="16064" width="10.28515625" customWidth="1"/>
    <col min="16065" max="16073" width="0" hidden="1" customWidth="1"/>
    <col min="16074" max="16074" width="13.28515625" customWidth="1"/>
    <col min="16075" max="16075" width="11.28515625" customWidth="1"/>
    <col min="16076" max="16076" width="11.7109375" customWidth="1"/>
    <col min="16077" max="16077" width="13.42578125" customWidth="1"/>
    <col min="16078" max="16080" width="11.7109375" customWidth="1"/>
  </cols>
  <sheetData>
    <row r="1" spans="1:21" x14ac:dyDescent="0.25">
      <c r="A1" s="26" t="s">
        <v>39</v>
      </c>
    </row>
    <row r="2" spans="1:21" x14ac:dyDescent="0.25">
      <c r="A2" s="26" t="s">
        <v>40</v>
      </c>
    </row>
    <row r="3" spans="1:21" x14ac:dyDescent="0.25">
      <c r="A3" s="7" t="s">
        <v>41</v>
      </c>
    </row>
    <row r="5" spans="1:21" s="33" customFormat="1" x14ac:dyDescent="0.25">
      <c r="A5" s="31" t="s">
        <v>42</v>
      </c>
      <c r="B5" s="32"/>
      <c r="C5" s="15"/>
      <c r="D5" s="32"/>
      <c r="E5" s="32"/>
      <c r="F5" s="56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T5" s="33" t="s">
        <v>189</v>
      </c>
    </row>
    <row r="6" spans="1:21" s="35" customFormat="1" x14ac:dyDescent="0.25">
      <c r="A6" s="34" t="s">
        <v>43</v>
      </c>
      <c r="B6" s="34" t="s">
        <v>2</v>
      </c>
      <c r="C6" s="34" t="s">
        <v>44</v>
      </c>
      <c r="D6" s="34" t="s">
        <v>45</v>
      </c>
      <c r="E6" s="34" t="s">
        <v>46</v>
      </c>
      <c r="F6" s="53" t="s">
        <v>36</v>
      </c>
      <c r="G6" s="34" t="s">
        <v>47</v>
      </c>
      <c r="H6" s="34">
        <v>44835</v>
      </c>
      <c r="I6" s="34">
        <v>44835</v>
      </c>
      <c r="J6" s="34">
        <v>45200</v>
      </c>
      <c r="K6" s="34">
        <v>45200</v>
      </c>
      <c r="L6" s="34">
        <v>45383</v>
      </c>
      <c r="M6" s="34">
        <v>45383</v>
      </c>
      <c r="N6" s="34">
        <v>45566</v>
      </c>
      <c r="O6" s="34">
        <v>45566</v>
      </c>
      <c r="P6" s="34">
        <v>45383</v>
      </c>
      <c r="Q6" s="34">
        <v>45383</v>
      </c>
      <c r="T6" s="35" t="s">
        <v>190</v>
      </c>
      <c r="U6" s="35" t="s">
        <v>184</v>
      </c>
    </row>
    <row r="7" spans="1:21" x14ac:dyDescent="0.25">
      <c r="A7" s="36"/>
      <c r="B7" s="37"/>
      <c r="C7" s="38"/>
      <c r="D7" s="39"/>
      <c r="E7" s="40"/>
      <c r="F7" s="54" t="s">
        <v>124</v>
      </c>
      <c r="G7" s="38" t="s">
        <v>48</v>
      </c>
      <c r="H7" s="38" t="s">
        <v>35</v>
      </c>
      <c r="I7" s="38" t="s">
        <v>36</v>
      </c>
      <c r="J7" s="38" t="s">
        <v>35</v>
      </c>
      <c r="K7" s="38" t="s">
        <v>36</v>
      </c>
      <c r="L7" s="38" t="s">
        <v>35</v>
      </c>
      <c r="M7" s="38" t="s">
        <v>36</v>
      </c>
      <c r="N7" s="38" t="s">
        <v>35</v>
      </c>
      <c r="O7" s="38" t="s">
        <v>36</v>
      </c>
      <c r="P7" s="38" t="s">
        <v>35</v>
      </c>
      <c r="Q7" s="38" t="s">
        <v>36</v>
      </c>
      <c r="T7" s="29" t="s">
        <v>162</v>
      </c>
      <c r="U7" s="29" t="s">
        <v>191</v>
      </c>
    </row>
    <row r="8" spans="1:21" x14ac:dyDescent="0.25">
      <c r="A8" s="19" t="s">
        <v>21</v>
      </c>
      <c r="B8" s="8" t="s">
        <v>133</v>
      </c>
      <c r="C8" s="15">
        <v>608000</v>
      </c>
      <c r="D8" s="30">
        <v>5</v>
      </c>
      <c r="E8" s="21">
        <v>45200</v>
      </c>
      <c r="F8" s="52">
        <v>5.2499999999999998E-2</v>
      </c>
      <c r="G8" s="15">
        <v>5320</v>
      </c>
      <c r="J8" s="15">
        <v>53959</v>
      </c>
      <c r="K8" s="15">
        <v>15960</v>
      </c>
      <c r="L8" s="15">
        <v>55375</v>
      </c>
      <c r="M8" s="15">
        <v>14544</v>
      </c>
      <c r="N8" s="15">
        <v>56829</v>
      </c>
      <c r="O8" s="15">
        <v>13090</v>
      </c>
      <c r="P8" s="15">
        <v>58321</v>
      </c>
      <c r="Q8" s="15">
        <v>11598</v>
      </c>
      <c r="T8" s="15">
        <f>C8-H8-J8-L8-N8-P8</f>
        <v>383516</v>
      </c>
      <c r="U8" s="15">
        <f>G8+K8+M8+O8+Q8</f>
        <v>60512</v>
      </c>
    </row>
    <row r="9" spans="1:21" x14ac:dyDescent="0.25">
      <c r="K9"/>
      <c r="L9"/>
      <c r="M9"/>
      <c r="N9"/>
      <c r="O9"/>
      <c r="P9"/>
      <c r="Q9"/>
    </row>
    <row r="10" spans="1:21" ht="15.75" thickBot="1" x14ac:dyDescent="0.3">
      <c r="A10" s="17" t="s">
        <v>140</v>
      </c>
      <c r="B10" s="42"/>
      <c r="C10" s="18">
        <f>SUM(C8:C9)</f>
        <v>608000</v>
      </c>
      <c r="D10" s="43"/>
      <c r="E10" s="44"/>
      <c r="F10" s="57"/>
      <c r="G10" s="18">
        <f>SUM(G8:G9)</f>
        <v>5320</v>
      </c>
      <c r="H10" s="18"/>
      <c r="I10" s="18"/>
      <c r="J10" s="18">
        <f>SUM(J8:J9)</f>
        <v>53959</v>
      </c>
      <c r="K10" s="18">
        <f>SUM(K8:K9)</f>
        <v>15960</v>
      </c>
      <c r="L10" s="18">
        <f t="shared" ref="L10:Q10" si="0">SUM(L8:L9)</f>
        <v>55375</v>
      </c>
      <c r="M10" s="18">
        <f t="shared" si="0"/>
        <v>14544</v>
      </c>
      <c r="N10" s="18">
        <f t="shared" si="0"/>
        <v>56829</v>
      </c>
      <c r="O10" s="18">
        <f t="shared" si="0"/>
        <v>13090</v>
      </c>
      <c r="P10" s="18">
        <f t="shared" si="0"/>
        <v>58321</v>
      </c>
      <c r="Q10" s="18">
        <f t="shared" si="0"/>
        <v>11598</v>
      </c>
      <c r="U10" s="15"/>
    </row>
    <row r="11" spans="1:21" ht="15.75" thickTop="1" x14ac:dyDescent="0.25">
      <c r="U11" s="15"/>
    </row>
    <row r="12" spans="1:21" x14ac:dyDescent="0.25">
      <c r="A12" s="19" t="s">
        <v>21</v>
      </c>
      <c r="B12" s="8" t="s">
        <v>192</v>
      </c>
      <c r="C12" s="15">
        <v>1933000</v>
      </c>
      <c r="D12" s="30">
        <v>10</v>
      </c>
      <c r="E12" s="21">
        <v>45778</v>
      </c>
      <c r="F12" s="52">
        <v>5.2499999999999998E-2</v>
      </c>
      <c r="G12" s="15">
        <v>42284</v>
      </c>
      <c r="T12" s="15">
        <f>C12-H12-J12-L12-N12-P12</f>
        <v>1933000</v>
      </c>
      <c r="U12" s="15">
        <f>G12+K12+M12+O12+Q12</f>
        <v>42284</v>
      </c>
    </row>
    <row r="13" spans="1:21" x14ac:dyDescent="0.25">
      <c r="K13"/>
      <c r="L13"/>
      <c r="M13"/>
      <c r="N13"/>
      <c r="O13"/>
      <c r="P13"/>
      <c r="Q13"/>
    </row>
    <row r="14" spans="1:21" ht="15.75" thickBot="1" x14ac:dyDescent="0.3">
      <c r="A14" s="17" t="s">
        <v>162</v>
      </c>
      <c r="B14" s="42"/>
      <c r="C14" s="18">
        <f>SUM(C12:C13)</f>
        <v>1933000</v>
      </c>
      <c r="D14" s="43"/>
      <c r="E14" s="44"/>
      <c r="F14" s="57"/>
      <c r="G14" s="18">
        <f>SUM(G12:G13)</f>
        <v>42284</v>
      </c>
      <c r="H14" s="18"/>
      <c r="I14" s="18"/>
      <c r="J14" s="18">
        <f>SUM(J12:J13)</f>
        <v>0</v>
      </c>
      <c r="K14" s="18">
        <f>SUM(K12:K13)</f>
        <v>0</v>
      </c>
      <c r="L14" s="18">
        <f t="shared" ref="L14:Q14" si="1">SUM(L12:L13)</f>
        <v>0</v>
      </c>
      <c r="M14" s="18">
        <f t="shared" si="1"/>
        <v>0</v>
      </c>
      <c r="N14" s="18">
        <f t="shared" si="1"/>
        <v>0</v>
      </c>
      <c r="O14" s="18">
        <f t="shared" si="1"/>
        <v>0</v>
      </c>
      <c r="P14" s="18">
        <f t="shared" si="1"/>
        <v>0</v>
      </c>
      <c r="Q14" s="18">
        <f t="shared" si="1"/>
        <v>0</v>
      </c>
      <c r="U14" s="15"/>
    </row>
    <row r="15" spans="1:21" ht="15.75" thickTop="1" x14ac:dyDescent="0.25">
      <c r="C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21" x14ac:dyDescent="0.25">
      <c r="C16" s="29"/>
      <c r="G16" s="29"/>
      <c r="H16" s="29"/>
      <c r="I16" s="29"/>
      <c r="J16" s="46">
        <f>J10+J14</f>
        <v>53959</v>
      </c>
      <c r="K16" s="46">
        <f t="shared" ref="K16:M16" si="2">K10</f>
        <v>15960</v>
      </c>
      <c r="L16" s="46">
        <f t="shared" si="2"/>
        <v>55375</v>
      </c>
      <c r="M16" s="46">
        <f t="shared" si="2"/>
        <v>14544</v>
      </c>
      <c r="N16" s="46">
        <f t="shared" ref="N16:O16" si="3">N10+N14</f>
        <v>56829</v>
      </c>
      <c r="O16" s="46">
        <f t="shared" si="3"/>
        <v>13090</v>
      </c>
      <c r="P16" s="46">
        <f>P10+P14</f>
        <v>58321</v>
      </c>
      <c r="Q16" s="46">
        <f>Q10+Q14</f>
        <v>11598</v>
      </c>
      <c r="T16" s="15">
        <f>SUM(T8:T15)</f>
        <v>2316516</v>
      </c>
      <c r="U16" s="15">
        <f>SUM(U8:U15)</f>
        <v>102796</v>
      </c>
    </row>
    <row r="17" spans="3:17" x14ac:dyDescent="0.25">
      <c r="C17" s="29"/>
      <c r="G17" s="29"/>
      <c r="H17" s="29"/>
      <c r="I17" s="29"/>
      <c r="K17"/>
      <c r="L17" s="29"/>
      <c r="M17" s="29"/>
      <c r="N17" s="29"/>
      <c r="O17" s="29"/>
      <c r="P17" s="29"/>
      <c r="Q17" s="29"/>
    </row>
    <row r="18" spans="3:17" ht="15.75" thickBot="1" x14ac:dyDescent="0.3">
      <c r="C18" s="29"/>
      <c r="G18" s="29"/>
      <c r="H18" s="29"/>
      <c r="I18" s="29"/>
      <c r="P18" s="90">
        <f>P16+N16</f>
        <v>115150</v>
      </c>
      <c r="Q18" s="90">
        <f>Q16+O16+G12</f>
        <v>66972</v>
      </c>
    </row>
    <row r="19" spans="3:17" ht="15.75" thickTop="1" x14ac:dyDescent="0.25">
      <c r="C19" s="29"/>
      <c r="G19" s="29"/>
      <c r="H19" s="29"/>
      <c r="I19" s="29"/>
      <c r="J19" s="29"/>
      <c r="K19" s="19"/>
      <c r="L19" s="29"/>
      <c r="M19" s="19"/>
      <c r="N19" s="29"/>
      <c r="O19" s="19"/>
      <c r="P19" s="29" t="s">
        <v>35</v>
      </c>
      <c r="Q19" s="19" t="s">
        <v>36</v>
      </c>
    </row>
    <row r="20" spans="3:17" x14ac:dyDescent="0.25">
      <c r="J20" s="29"/>
      <c r="K20" s="29"/>
      <c r="L20" s="29"/>
      <c r="M20" s="29"/>
      <c r="N20" s="29"/>
      <c r="O20" s="29"/>
      <c r="P20" s="29" t="s">
        <v>162</v>
      </c>
      <c r="Q20" s="29" t="s">
        <v>162</v>
      </c>
    </row>
    <row r="21" spans="3:17" x14ac:dyDescent="0.25">
      <c r="N21" s="29"/>
      <c r="O21" s="29"/>
      <c r="P21" s="29"/>
      <c r="Q21" s="29"/>
    </row>
  </sheetData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53CE6-8552-4F4D-B247-D3EFC78AD721}">
  <dimension ref="A1:AP43"/>
  <sheetViews>
    <sheetView workbookViewId="0">
      <selection activeCell="AN20" sqref="AN20"/>
    </sheetView>
  </sheetViews>
  <sheetFormatPr defaultRowHeight="15" x14ac:dyDescent="0.25"/>
  <cols>
    <col min="1" max="1" width="6.7109375" style="19" customWidth="1"/>
    <col min="2" max="2" width="12.28515625" style="13" customWidth="1"/>
    <col min="3" max="3" width="13.85546875" style="15" customWidth="1"/>
    <col min="4" max="4" width="6.7109375" style="30" customWidth="1"/>
    <col min="5" max="6" width="9.140625" style="16"/>
    <col min="7" max="7" width="10.28515625" style="15" customWidth="1"/>
    <col min="8" max="8" width="12.42578125" style="15" hidden="1" customWidth="1"/>
    <col min="9" max="13" width="12.7109375" style="15" hidden="1" customWidth="1"/>
    <col min="14" max="14" width="10.7109375" style="15" hidden="1" customWidth="1"/>
    <col min="15" max="15" width="12.42578125" style="15" hidden="1" customWidth="1"/>
    <col min="16" max="16" width="11.85546875" style="15" hidden="1" customWidth="1"/>
    <col min="17" max="17" width="13.28515625" style="15" hidden="1" customWidth="1"/>
    <col min="18" max="18" width="11.28515625" style="15" hidden="1" customWidth="1"/>
    <col min="19" max="19" width="11.7109375" style="15" hidden="1" customWidth="1"/>
    <col min="20" max="20" width="13.42578125" style="15" hidden="1" customWidth="1"/>
    <col min="21" max="21" width="13.7109375" style="15" hidden="1" customWidth="1"/>
    <col min="22" max="22" width="13.7109375" hidden="1" customWidth="1"/>
    <col min="23" max="23" width="13.7109375" style="15" hidden="1" customWidth="1"/>
    <col min="24" max="26" width="13.7109375" hidden="1" customWidth="1"/>
    <col min="27" max="28" width="11.7109375" hidden="1" customWidth="1"/>
    <col min="29" max="29" width="10.5703125" hidden="1" customWidth="1"/>
    <col min="30" max="30" width="10.85546875" hidden="1" customWidth="1"/>
    <col min="31" max="32" width="12.7109375" hidden="1" customWidth="1"/>
    <col min="33" max="42" width="12.7109375" customWidth="1"/>
    <col min="226" max="226" width="3.7109375" customWidth="1"/>
    <col min="227" max="227" width="6.7109375" customWidth="1"/>
    <col min="228" max="228" width="7" customWidth="1"/>
    <col min="229" max="229" width="13.85546875" customWidth="1"/>
    <col min="230" max="230" width="10" customWidth="1"/>
    <col min="231" max="231" width="14.28515625" customWidth="1"/>
    <col min="232" max="232" width="6.7109375" customWidth="1"/>
    <col min="234" max="234" width="7.7109375" customWidth="1"/>
    <col min="235" max="235" width="10.5703125" customWidth="1"/>
    <col min="236" max="236" width="10.28515625" customWidth="1"/>
    <col min="237" max="245" width="0" hidden="1" customWidth="1"/>
    <col min="246" max="246" width="13.28515625" customWidth="1"/>
    <col min="247" max="247" width="11.28515625" customWidth="1"/>
    <col min="248" max="248" width="11.7109375" customWidth="1"/>
    <col min="249" max="249" width="13.42578125" customWidth="1"/>
    <col min="250" max="252" width="11.7109375" customWidth="1"/>
    <col min="482" max="482" width="3.7109375" customWidth="1"/>
    <col min="483" max="483" width="6.7109375" customWidth="1"/>
    <col min="484" max="484" width="7" customWidth="1"/>
    <col min="485" max="485" width="13.85546875" customWidth="1"/>
    <col min="486" max="486" width="10" customWidth="1"/>
    <col min="487" max="487" width="14.28515625" customWidth="1"/>
    <col min="488" max="488" width="6.7109375" customWidth="1"/>
    <col min="490" max="490" width="7.7109375" customWidth="1"/>
    <col min="491" max="491" width="10.5703125" customWidth="1"/>
    <col min="492" max="492" width="10.28515625" customWidth="1"/>
    <col min="493" max="501" width="0" hidden="1" customWidth="1"/>
    <col min="502" max="502" width="13.28515625" customWidth="1"/>
    <col min="503" max="503" width="11.28515625" customWidth="1"/>
    <col min="504" max="504" width="11.7109375" customWidth="1"/>
    <col min="505" max="505" width="13.42578125" customWidth="1"/>
    <col min="506" max="508" width="11.7109375" customWidth="1"/>
    <col min="738" max="738" width="3.7109375" customWidth="1"/>
    <col min="739" max="739" width="6.7109375" customWidth="1"/>
    <col min="740" max="740" width="7" customWidth="1"/>
    <col min="741" max="741" width="13.85546875" customWidth="1"/>
    <col min="742" max="742" width="10" customWidth="1"/>
    <col min="743" max="743" width="14.28515625" customWidth="1"/>
    <col min="744" max="744" width="6.7109375" customWidth="1"/>
    <col min="746" max="746" width="7.7109375" customWidth="1"/>
    <col min="747" max="747" width="10.5703125" customWidth="1"/>
    <col min="748" max="748" width="10.28515625" customWidth="1"/>
    <col min="749" max="757" width="0" hidden="1" customWidth="1"/>
    <col min="758" max="758" width="13.28515625" customWidth="1"/>
    <col min="759" max="759" width="11.28515625" customWidth="1"/>
    <col min="760" max="760" width="11.7109375" customWidth="1"/>
    <col min="761" max="761" width="13.42578125" customWidth="1"/>
    <col min="762" max="764" width="11.7109375" customWidth="1"/>
    <col min="994" max="994" width="3.7109375" customWidth="1"/>
    <col min="995" max="995" width="6.7109375" customWidth="1"/>
    <col min="996" max="996" width="7" customWidth="1"/>
    <col min="997" max="997" width="13.85546875" customWidth="1"/>
    <col min="998" max="998" width="10" customWidth="1"/>
    <col min="999" max="999" width="14.28515625" customWidth="1"/>
    <col min="1000" max="1000" width="6.7109375" customWidth="1"/>
    <col min="1002" max="1002" width="7.7109375" customWidth="1"/>
    <col min="1003" max="1003" width="10.5703125" customWidth="1"/>
    <col min="1004" max="1004" width="10.28515625" customWidth="1"/>
    <col min="1005" max="1013" width="0" hidden="1" customWidth="1"/>
    <col min="1014" max="1014" width="13.28515625" customWidth="1"/>
    <col min="1015" max="1015" width="11.28515625" customWidth="1"/>
    <col min="1016" max="1016" width="11.7109375" customWidth="1"/>
    <col min="1017" max="1017" width="13.42578125" customWidth="1"/>
    <col min="1018" max="1020" width="11.7109375" customWidth="1"/>
    <col min="1250" max="1250" width="3.7109375" customWidth="1"/>
    <col min="1251" max="1251" width="6.7109375" customWidth="1"/>
    <col min="1252" max="1252" width="7" customWidth="1"/>
    <col min="1253" max="1253" width="13.85546875" customWidth="1"/>
    <col min="1254" max="1254" width="10" customWidth="1"/>
    <col min="1255" max="1255" width="14.28515625" customWidth="1"/>
    <col min="1256" max="1256" width="6.7109375" customWidth="1"/>
    <col min="1258" max="1258" width="7.7109375" customWidth="1"/>
    <col min="1259" max="1259" width="10.5703125" customWidth="1"/>
    <col min="1260" max="1260" width="10.28515625" customWidth="1"/>
    <col min="1261" max="1269" width="0" hidden="1" customWidth="1"/>
    <col min="1270" max="1270" width="13.28515625" customWidth="1"/>
    <col min="1271" max="1271" width="11.28515625" customWidth="1"/>
    <col min="1272" max="1272" width="11.7109375" customWidth="1"/>
    <col min="1273" max="1273" width="13.42578125" customWidth="1"/>
    <col min="1274" max="1276" width="11.7109375" customWidth="1"/>
    <col min="1506" max="1506" width="3.7109375" customWidth="1"/>
    <col min="1507" max="1507" width="6.7109375" customWidth="1"/>
    <col min="1508" max="1508" width="7" customWidth="1"/>
    <col min="1509" max="1509" width="13.85546875" customWidth="1"/>
    <col min="1510" max="1510" width="10" customWidth="1"/>
    <col min="1511" max="1511" width="14.28515625" customWidth="1"/>
    <col min="1512" max="1512" width="6.7109375" customWidth="1"/>
    <col min="1514" max="1514" width="7.7109375" customWidth="1"/>
    <col min="1515" max="1515" width="10.5703125" customWidth="1"/>
    <col min="1516" max="1516" width="10.28515625" customWidth="1"/>
    <col min="1517" max="1525" width="0" hidden="1" customWidth="1"/>
    <col min="1526" max="1526" width="13.28515625" customWidth="1"/>
    <col min="1527" max="1527" width="11.28515625" customWidth="1"/>
    <col min="1528" max="1528" width="11.7109375" customWidth="1"/>
    <col min="1529" max="1529" width="13.42578125" customWidth="1"/>
    <col min="1530" max="1532" width="11.7109375" customWidth="1"/>
    <col min="1762" max="1762" width="3.7109375" customWidth="1"/>
    <col min="1763" max="1763" width="6.7109375" customWidth="1"/>
    <col min="1764" max="1764" width="7" customWidth="1"/>
    <col min="1765" max="1765" width="13.85546875" customWidth="1"/>
    <col min="1766" max="1766" width="10" customWidth="1"/>
    <col min="1767" max="1767" width="14.28515625" customWidth="1"/>
    <col min="1768" max="1768" width="6.7109375" customWidth="1"/>
    <col min="1770" max="1770" width="7.7109375" customWidth="1"/>
    <col min="1771" max="1771" width="10.5703125" customWidth="1"/>
    <col min="1772" max="1772" width="10.28515625" customWidth="1"/>
    <col min="1773" max="1781" width="0" hidden="1" customWidth="1"/>
    <col min="1782" max="1782" width="13.28515625" customWidth="1"/>
    <col min="1783" max="1783" width="11.28515625" customWidth="1"/>
    <col min="1784" max="1784" width="11.7109375" customWidth="1"/>
    <col min="1785" max="1785" width="13.42578125" customWidth="1"/>
    <col min="1786" max="1788" width="11.7109375" customWidth="1"/>
    <col min="2018" max="2018" width="3.7109375" customWidth="1"/>
    <col min="2019" max="2019" width="6.7109375" customWidth="1"/>
    <col min="2020" max="2020" width="7" customWidth="1"/>
    <col min="2021" max="2021" width="13.85546875" customWidth="1"/>
    <col min="2022" max="2022" width="10" customWidth="1"/>
    <col min="2023" max="2023" width="14.28515625" customWidth="1"/>
    <col min="2024" max="2024" width="6.7109375" customWidth="1"/>
    <col min="2026" max="2026" width="7.7109375" customWidth="1"/>
    <col min="2027" max="2027" width="10.5703125" customWidth="1"/>
    <col min="2028" max="2028" width="10.28515625" customWidth="1"/>
    <col min="2029" max="2037" width="0" hidden="1" customWidth="1"/>
    <col min="2038" max="2038" width="13.28515625" customWidth="1"/>
    <col min="2039" max="2039" width="11.28515625" customWidth="1"/>
    <col min="2040" max="2040" width="11.7109375" customWidth="1"/>
    <col min="2041" max="2041" width="13.42578125" customWidth="1"/>
    <col min="2042" max="2044" width="11.7109375" customWidth="1"/>
    <col min="2274" max="2274" width="3.7109375" customWidth="1"/>
    <col min="2275" max="2275" width="6.7109375" customWidth="1"/>
    <col min="2276" max="2276" width="7" customWidth="1"/>
    <col min="2277" max="2277" width="13.85546875" customWidth="1"/>
    <col min="2278" max="2278" width="10" customWidth="1"/>
    <col min="2279" max="2279" width="14.28515625" customWidth="1"/>
    <col min="2280" max="2280" width="6.7109375" customWidth="1"/>
    <col min="2282" max="2282" width="7.7109375" customWidth="1"/>
    <col min="2283" max="2283" width="10.5703125" customWidth="1"/>
    <col min="2284" max="2284" width="10.28515625" customWidth="1"/>
    <col min="2285" max="2293" width="0" hidden="1" customWidth="1"/>
    <col min="2294" max="2294" width="13.28515625" customWidth="1"/>
    <col min="2295" max="2295" width="11.28515625" customWidth="1"/>
    <col min="2296" max="2296" width="11.7109375" customWidth="1"/>
    <col min="2297" max="2297" width="13.42578125" customWidth="1"/>
    <col min="2298" max="2300" width="11.7109375" customWidth="1"/>
    <col min="2530" max="2530" width="3.7109375" customWidth="1"/>
    <col min="2531" max="2531" width="6.7109375" customWidth="1"/>
    <col min="2532" max="2532" width="7" customWidth="1"/>
    <col min="2533" max="2533" width="13.85546875" customWidth="1"/>
    <col min="2534" max="2534" width="10" customWidth="1"/>
    <col min="2535" max="2535" width="14.28515625" customWidth="1"/>
    <col min="2536" max="2536" width="6.7109375" customWidth="1"/>
    <col min="2538" max="2538" width="7.7109375" customWidth="1"/>
    <col min="2539" max="2539" width="10.5703125" customWidth="1"/>
    <col min="2540" max="2540" width="10.28515625" customWidth="1"/>
    <col min="2541" max="2549" width="0" hidden="1" customWidth="1"/>
    <col min="2550" max="2550" width="13.28515625" customWidth="1"/>
    <col min="2551" max="2551" width="11.28515625" customWidth="1"/>
    <col min="2552" max="2552" width="11.7109375" customWidth="1"/>
    <col min="2553" max="2553" width="13.42578125" customWidth="1"/>
    <col min="2554" max="2556" width="11.7109375" customWidth="1"/>
    <col min="2786" max="2786" width="3.7109375" customWidth="1"/>
    <col min="2787" max="2787" width="6.7109375" customWidth="1"/>
    <col min="2788" max="2788" width="7" customWidth="1"/>
    <col min="2789" max="2789" width="13.85546875" customWidth="1"/>
    <col min="2790" max="2790" width="10" customWidth="1"/>
    <col min="2791" max="2791" width="14.28515625" customWidth="1"/>
    <col min="2792" max="2792" width="6.7109375" customWidth="1"/>
    <col min="2794" max="2794" width="7.7109375" customWidth="1"/>
    <col min="2795" max="2795" width="10.5703125" customWidth="1"/>
    <col min="2796" max="2796" width="10.28515625" customWidth="1"/>
    <col min="2797" max="2805" width="0" hidden="1" customWidth="1"/>
    <col min="2806" max="2806" width="13.28515625" customWidth="1"/>
    <col min="2807" max="2807" width="11.28515625" customWidth="1"/>
    <col min="2808" max="2808" width="11.7109375" customWidth="1"/>
    <col min="2809" max="2809" width="13.42578125" customWidth="1"/>
    <col min="2810" max="2812" width="11.7109375" customWidth="1"/>
    <col min="3042" max="3042" width="3.7109375" customWidth="1"/>
    <col min="3043" max="3043" width="6.7109375" customWidth="1"/>
    <col min="3044" max="3044" width="7" customWidth="1"/>
    <col min="3045" max="3045" width="13.85546875" customWidth="1"/>
    <col min="3046" max="3046" width="10" customWidth="1"/>
    <col min="3047" max="3047" width="14.28515625" customWidth="1"/>
    <col min="3048" max="3048" width="6.7109375" customWidth="1"/>
    <col min="3050" max="3050" width="7.7109375" customWidth="1"/>
    <col min="3051" max="3051" width="10.5703125" customWidth="1"/>
    <col min="3052" max="3052" width="10.28515625" customWidth="1"/>
    <col min="3053" max="3061" width="0" hidden="1" customWidth="1"/>
    <col min="3062" max="3062" width="13.28515625" customWidth="1"/>
    <col min="3063" max="3063" width="11.28515625" customWidth="1"/>
    <col min="3064" max="3064" width="11.7109375" customWidth="1"/>
    <col min="3065" max="3065" width="13.42578125" customWidth="1"/>
    <col min="3066" max="3068" width="11.7109375" customWidth="1"/>
    <col min="3298" max="3298" width="3.7109375" customWidth="1"/>
    <col min="3299" max="3299" width="6.7109375" customWidth="1"/>
    <col min="3300" max="3300" width="7" customWidth="1"/>
    <col min="3301" max="3301" width="13.85546875" customWidth="1"/>
    <col min="3302" max="3302" width="10" customWidth="1"/>
    <col min="3303" max="3303" width="14.28515625" customWidth="1"/>
    <col min="3304" max="3304" width="6.7109375" customWidth="1"/>
    <col min="3306" max="3306" width="7.7109375" customWidth="1"/>
    <col min="3307" max="3307" width="10.5703125" customWidth="1"/>
    <col min="3308" max="3308" width="10.28515625" customWidth="1"/>
    <col min="3309" max="3317" width="0" hidden="1" customWidth="1"/>
    <col min="3318" max="3318" width="13.28515625" customWidth="1"/>
    <col min="3319" max="3319" width="11.28515625" customWidth="1"/>
    <col min="3320" max="3320" width="11.7109375" customWidth="1"/>
    <col min="3321" max="3321" width="13.42578125" customWidth="1"/>
    <col min="3322" max="3324" width="11.7109375" customWidth="1"/>
    <col min="3554" max="3554" width="3.7109375" customWidth="1"/>
    <col min="3555" max="3555" width="6.7109375" customWidth="1"/>
    <col min="3556" max="3556" width="7" customWidth="1"/>
    <col min="3557" max="3557" width="13.85546875" customWidth="1"/>
    <col min="3558" max="3558" width="10" customWidth="1"/>
    <col min="3559" max="3559" width="14.28515625" customWidth="1"/>
    <col min="3560" max="3560" width="6.7109375" customWidth="1"/>
    <col min="3562" max="3562" width="7.7109375" customWidth="1"/>
    <col min="3563" max="3563" width="10.5703125" customWidth="1"/>
    <col min="3564" max="3564" width="10.28515625" customWidth="1"/>
    <col min="3565" max="3573" width="0" hidden="1" customWidth="1"/>
    <col min="3574" max="3574" width="13.28515625" customWidth="1"/>
    <col min="3575" max="3575" width="11.28515625" customWidth="1"/>
    <col min="3576" max="3576" width="11.7109375" customWidth="1"/>
    <col min="3577" max="3577" width="13.42578125" customWidth="1"/>
    <col min="3578" max="3580" width="11.7109375" customWidth="1"/>
    <col min="3810" max="3810" width="3.7109375" customWidth="1"/>
    <col min="3811" max="3811" width="6.7109375" customWidth="1"/>
    <col min="3812" max="3812" width="7" customWidth="1"/>
    <col min="3813" max="3813" width="13.85546875" customWidth="1"/>
    <col min="3814" max="3814" width="10" customWidth="1"/>
    <col min="3815" max="3815" width="14.28515625" customWidth="1"/>
    <col min="3816" max="3816" width="6.7109375" customWidth="1"/>
    <col min="3818" max="3818" width="7.7109375" customWidth="1"/>
    <col min="3819" max="3819" width="10.5703125" customWidth="1"/>
    <col min="3820" max="3820" width="10.28515625" customWidth="1"/>
    <col min="3821" max="3829" width="0" hidden="1" customWidth="1"/>
    <col min="3830" max="3830" width="13.28515625" customWidth="1"/>
    <col min="3831" max="3831" width="11.28515625" customWidth="1"/>
    <col min="3832" max="3832" width="11.7109375" customWidth="1"/>
    <col min="3833" max="3833" width="13.42578125" customWidth="1"/>
    <col min="3834" max="3836" width="11.7109375" customWidth="1"/>
    <col min="4066" max="4066" width="3.7109375" customWidth="1"/>
    <col min="4067" max="4067" width="6.7109375" customWidth="1"/>
    <col min="4068" max="4068" width="7" customWidth="1"/>
    <col min="4069" max="4069" width="13.85546875" customWidth="1"/>
    <col min="4070" max="4070" width="10" customWidth="1"/>
    <col min="4071" max="4071" width="14.28515625" customWidth="1"/>
    <col min="4072" max="4072" width="6.7109375" customWidth="1"/>
    <col min="4074" max="4074" width="7.7109375" customWidth="1"/>
    <col min="4075" max="4075" width="10.5703125" customWidth="1"/>
    <col min="4076" max="4076" width="10.28515625" customWidth="1"/>
    <col min="4077" max="4085" width="0" hidden="1" customWidth="1"/>
    <col min="4086" max="4086" width="13.28515625" customWidth="1"/>
    <col min="4087" max="4087" width="11.28515625" customWidth="1"/>
    <col min="4088" max="4088" width="11.7109375" customWidth="1"/>
    <col min="4089" max="4089" width="13.42578125" customWidth="1"/>
    <col min="4090" max="4092" width="11.7109375" customWidth="1"/>
    <col min="4322" max="4322" width="3.7109375" customWidth="1"/>
    <col min="4323" max="4323" width="6.7109375" customWidth="1"/>
    <col min="4324" max="4324" width="7" customWidth="1"/>
    <col min="4325" max="4325" width="13.85546875" customWidth="1"/>
    <col min="4326" max="4326" width="10" customWidth="1"/>
    <col min="4327" max="4327" width="14.28515625" customWidth="1"/>
    <col min="4328" max="4328" width="6.7109375" customWidth="1"/>
    <col min="4330" max="4330" width="7.7109375" customWidth="1"/>
    <col min="4331" max="4331" width="10.5703125" customWidth="1"/>
    <col min="4332" max="4332" width="10.28515625" customWidth="1"/>
    <col min="4333" max="4341" width="0" hidden="1" customWidth="1"/>
    <col min="4342" max="4342" width="13.28515625" customWidth="1"/>
    <col min="4343" max="4343" width="11.28515625" customWidth="1"/>
    <col min="4344" max="4344" width="11.7109375" customWidth="1"/>
    <col min="4345" max="4345" width="13.42578125" customWidth="1"/>
    <col min="4346" max="4348" width="11.7109375" customWidth="1"/>
    <col min="4578" max="4578" width="3.7109375" customWidth="1"/>
    <col min="4579" max="4579" width="6.7109375" customWidth="1"/>
    <col min="4580" max="4580" width="7" customWidth="1"/>
    <col min="4581" max="4581" width="13.85546875" customWidth="1"/>
    <col min="4582" max="4582" width="10" customWidth="1"/>
    <col min="4583" max="4583" width="14.28515625" customWidth="1"/>
    <col min="4584" max="4584" width="6.7109375" customWidth="1"/>
    <col min="4586" max="4586" width="7.7109375" customWidth="1"/>
    <col min="4587" max="4587" width="10.5703125" customWidth="1"/>
    <col min="4588" max="4588" width="10.28515625" customWidth="1"/>
    <col min="4589" max="4597" width="0" hidden="1" customWidth="1"/>
    <col min="4598" max="4598" width="13.28515625" customWidth="1"/>
    <col min="4599" max="4599" width="11.28515625" customWidth="1"/>
    <col min="4600" max="4600" width="11.7109375" customWidth="1"/>
    <col min="4601" max="4601" width="13.42578125" customWidth="1"/>
    <col min="4602" max="4604" width="11.7109375" customWidth="1"/>
    <col min="4834" max="4834" width="3.7109375" customWidth="1"/>
    <col min="4835" max="4835" width="6.7109375" customWidth="1"/>
    <col min="4836" max="4836" width="7" customWidth="1"/>
    <col min="4837" max="4837" width="13.85546875" customWidth="1"/>
    <col min="4838" max="4838" width="10" customWidth="1"/>
    <col min="4839" max="4839" width="14.28515625" customWidth="1"/>
    <col min="4840" max="4840" width="6.7109375" customWidth="1"/>
    <col min="4842" max="4842" width="7.7109375" customWidth="1"/>
    <col min="4843" max="4843" width="10.5703125" customWidth="1"/>
    <col min="4844" max="4844" width="10.28515625" customWidth="1"/>
    <col min="4845" max="4853" width="0" hidden="1" customWidth="1"/>
    <col min="4854" max="4854" width="13.28515625" customWidth="1"/>
    <col min="4855" max="4855" width="11.28515625" customWidth="1"/>
    <col min="4856" max="4856" width="11.7109375" customWidth="1"/>
    <col min="4857" max="4857" width="13.42578125" customWidth="1"/>
    <col min="4858" max="4860" width="11.7109375" customWidth="1"/>
    <col min="5090" max="5090" width="3.7109375" customWidth="1"/>
    <col min="5091" max="5091" width="6.7109375" customWidth="1"/>
    <col min="5092" max="5092" width="7" customWidth="1"/>
    <col min="5093" max="5093" width="13.85546875" customWidth="1"/>
    <col min="5094" max="5094" width="10" customWidth="1"/>
    <col min="5095" max="5095" width="14.28515625" customWidth="1"/>
    <col min="5096" max="5096" width="6.7109375" customWidth="1"/>
    <col min="5098" max="5098" width="7.7109375" customWidth="1"/>
    <col min="5099" max="5099" width="10.5703125" customWidth="1"/>
    <col min="5100" max="5100" width="10.28515625" customWidth="1"/>
    <col min="5101" max="5109" width="0" hidden="1" customWidth="1"/>
    <col min="5110" max="5110" width="13.28515625" customWidth="1"/>
    <col min="5111" max="5111" width="11.28515625" customWidth="1"/>
    <col min="5112" max="5112" width="11.7109375" customWidth="1"/>
    <col min="5113" max="5113" width="13.42578125" customWidth="1"/>
    <col min="5114" max="5116" width="11.7109375" customWidth="1"/>
    <col min="5346" max="5346" width="3.7109375" customWidth="1"/>
    <col min="5347" max="5347" width="6.7109375" customWidth="1"/>
    <col min="5348" max="5348" width="7" customWidth="1"/>
    <col min="5349" max="5349" width="13.85546875" customWidth="1"/>
    <col min="5350" max="5350" width="10" customWidth="1"/>
    <col min="5351" max="5351" width="14.28515625" customWidth="1"/>
    <col min="5352" max="5352" width="6.7109375" customWidth="1"/>
    <col min="5354" max="5354" width="7.7109375" customWidth="1"/>
    <col min="5355" max="5355" width="10.5703125" customWidth="1"/>
    <col min="5356" max="5356" width="10.28515625" customWidth="1"/>
    <col min="5357" max="5365" width="0" hidden="1" customWidth="1"/>
    <col min="5366" max="5366" width="13.28515625" customWidth="1"/>
    <col min="5367" max="5367" width="11.28515625" customWidth="1"/>
    <col min="5368" max="5368" width="11.7109375" customWidth="1"/>
    <col min="5369" max="5369" width="13.42578125" customWidth="1"/>
    <col min="5370" max="5372" width="11.7109375" customWidth="1"/>
    <col min="5602" max="5602" width="3.7109375" customWidth="1"/>
    <col min="5603" max="5603" width="6.7109375" customWidth="1"/>
    <col min="5604" max="5604" width="7" customWidth="1"/>
    <col min="5605" max="5605" width="13.85546875" customWidth="1"/>
    <col min="5606" max="5606" width="10" customWidth="1"/>
    <col min="5607" max="5607" width="14.28515625" customWidth="1"/>
    <col min="5608" max="5608" width="6.7109375" customWidth="1"/>
    <col min="5610" max="5610" width="7.7109375" customWidth="1"/>
    <col min="5611" max="5611" width="10.5703125" customWidth="1"/>
    <col min="5612" max="5612" width="10.28515625" customWidth="1"/>
    <col min="5613" max="5621" width="0" hidden="1" customWidth="1"/>
    <col min="5622" max="5622" width="13.28515625" customWidth="1"/>
    <col min="5623" max="5623" width="11.28515625" customWidth="1"/>
    <col min="5624" max="5624" width="11.7109375" customWidth="1"/>
    <col min="5625" max="5625" width="13.42578125" customWidth="1"/>
    <col min="5626" max="5628" width="11.7109375" customWidth="1"/>
    <col min="5858" max="5858" width="3.7109375" customWidth="1"/>
    <col min="5859" max="5859" width="6.7109375" customWidth="1"/>
    <col min="5860" max="5860" width="7" customWidth="1"/>
    <col min="5861" max="5861" width="13.85546875" customWidth="1"/>
    <col min="5862" max="5862" width="10" customWidth="1"/>
    <col min="5863" max="5863" width="14.28515625" customWidth="1"/>
    <col min="5864" max="5864" width="6.7109375" customWidth="1"/>
    <col min="5866" max="5866" width="7.7109375" customWidth="1"/>
    <col min="5867" max="5867" width="10.5703125" customWidth="1"/>
    <col min="5868" max="5868" width="10.28515625" customWidth="1"/>
    <col min="5869" max="5877" width="0" hidden="1" customWidth="1"/>
    <col min="5878" max="5878" width="13.28515625" customWidth="1"/>
    <col min="5879" max="5879" width="11.28515625" customWidth="1"/>
    <col min="5880" max="5880" width="11.7109375" customWidth="1"/>
    <col min="5881" max="5881" width="13.42578125" customWidth="1"/>
    <col min="5882" max="5884" width="11.7109375" customWidth="1"/>
    <col min="6114" max="6114" width="3.7109375" customWidth="1"/>
    <col min="6115" max="6115" width="6.7109375" customWidth="1"/>
    <col min="6116" max="6116" width="7" customWidth="1"/>
    <col min="6117" max="6117" width="13.85546875" customWidth="1"/>
    <col min="6118" max="6118" width="10" customWidth="1"/>
    <col min="6119" max="6119" width="14.28515625" customWidth="1"/>
    <col min="6120" max="6120" width="6.7109375" customWidth="1"/>
    <col min="6122" max="6122" width="7.7109375" customWidth="1"/>
    <col min="6123" max="6123" width="10.5703125" customWidth="1"/>
    <col min="6124" max="6124" width="10.28515625" customWidth="1"/>
    <col min="6125" max="6133" width="0" hidden="1" customWidth="1"/>
    <col min="6134" max="6134" width="13.28515625" customWidth="1"/>
    <col min="6135" max="6135" width="11.28515625" customWidth="1"/>
    <col min="6136" max="6136" width="11.7109375" customWidth="1"/>
    <col min="6137" max="6137" width="13.42578125" customWidth="1"/>
    <col min="6138" max="6140" width="11.7109375" customWidth="1"/>
    <col min="6370" max="6370" width="3.7109375" customWidth="1"/>
    <col min="6371" max="6371" width="6.7109375" customWidth="1"/>
    <col min="6372" max="6372" width="7" customWidth="1"/>
    <col min="6373" max="6373" width="13.85546875" customWidth="1"/>
    <col min="6374" max="6374" width="10" customWidth="1"/>
    <col min="6375" max="6375" width="14.28515625" customWidth="1"/>
    <col min="6376" max="6376" width="6.7109375" customWidth="1"/>
    <col min="6378" max="6378" width="7.7109375" customWidth="1"/>
    <col min="6379" max="6379" width="10.5703125" customWidth="1"/>
    <col min="6380" max="6380" width="10.28515625" customWidth="1"/>
    <col min="6381" max="6389" width="0" hidden="1" customWidth="1"/>
    <col min="6390" max="6390" width="13.28515625" customWidth="1"/>
    <col min="6391" max="6391" width="11.28515625" customWidth="1"/>
    <col min="6392" max="6392" width="11.7109375" customWidth="1"/>
    <col min="6393" max="6393" width="13.42578125" customWidth="1"/>
    <col min="6394" max="6396" width="11.7109375" customWidth="1"/>
    <col min="6626" max="6626" width="3.7109375" customWidth="1"/>
    <col min="6627" max="6627" width="6.7109375" customWidth="1"/>
    <col min="6628" max="6628" width="7" customWidth="1"/>
    <col min="6629" max="6629" width="13.85546875" customWidth="1"/>
    <col min="6630" max="6630" width="10" customWidth="1"/>
    <col min="6631" max="6631" width="14.28515625" customWidth="1"/>
    <col min="6632" max="6632" width="6.7109375" customWidth="1"/>
    <col min="6634" max="6634" width="7.7109375" customWidth="1"/>
    <col min="6635" max="6635" width="10.5703125" customWidth="1"/>
    <col min="6636" max="6636" width="10.28515625" customWidth="1"/>
    <col min="6637" max="6645" width="0" hidden="1" customWidth="1"/>
    <col min="6646" max="6646" width="13.28515625" customWidth="1"/>
    <col min="6647" max="6647" width="11.28515625" customWidth="1"/>
    <col min="6648" max="6648" width="11.7109375" customWidth="1"/>
    <col min="6649" max="6649" width="13.42578125" customWidth="1"/>
    <col min="6650" max="6652" width="11.7109375" customWidth="1"/>
    <col min="6882" max="6882" width="3.7109375" customWidth="1"/>
    <col min="6883" max="6883" width="6.7109375" customWidth="1"/>
    <col min="6884" max="6884" width="7" customWidth="1"/>
    <col min="6885" max="6885" width="13.85546875" customWidth="1"/>
    <col min="6886" max="6886" width="10" customWidth="1"/>
    <col min="6887" max="6887" width="14.28515625" customWidth="1"/>
    <col min="6888" max="6888" width="6.7109375" customWidth="1"/>
    <col min="6890" max="6890" width="7.7109375" customWidth="1"/>
    <col min="6891" max="6891" width="10.5703125" customWidth="1"/>
    <col min="6892" max="6892" width="10.28515625" customWidth="1"/>
    <col min="6893" max="6901" width="0" hidden="1" customWidth="1"/>
    <col min="6902" max="6902" width="13.28515625" customWidth="1"/>
    <col min="6903" max="6903" width="11.28515625" customWidth="1"/>
    <col min="6904" max="6904" width="11.7109375" customWidth="1"/>
    <col min="6905" max="6905" width="13.42578125" customWidth="1"/>
    <col min="6906" max="6908" width="11.7109375" customWidth="1"/>
    <col min="7138" max="7138" width="3.7109375" customWidth="1"/>
    <col min="7139" max="7139" width="6.7109375" customWidth="1"/>
    <col min="7140" max="7140" width="7" customWidth="1"/>
    <col min="7141" max="7141" width="13.85546875" customWidth="1"/>
    <col min="7142" max="7142" width="10" customWidth="1"/>
    <col min="7143" max="7143" width="14.28515625" customWidth="1"/>
    <col min="7144" max="7144" width="6.7109375" customWidth="1"/>
    <col min="7146" max="7146" width="7.7109375" customWidth="1"/>
    <col min="7147" max="7147" width="10.5703125" customWidth="1"/>
    <col min="7148" max="7148" width="10.28515625" customWidth="1"/>
    <col min="7149" max="7157" width="0" hidden="1" customWidth="1"/>
    <col min="7158" max="7158" width="13.28515625" customWidth="1"/>
    <col min="7159" max="7159" width="11.28515625" customWidth="1"/>
    <col min="7160" max="7160" width="11.7109375" customWidth="1"/>
    <col min="7161" max="7161" width="13.42578125" customWidth="1"/>
    <col min="7162" max="7164" width="11.7109375" customWidth="1"/>
    <col min="7394" max="7394" width="3.7109375" customWidth="1"/>
    <col min="7395" max="7395" width="6.7109375" customWidth="1"/>
    <col min="7396" max="7396" width="7" customWidth="1"/>
    <col min="7397" max="7397" width="13.85546875" customWidth="1"/>
    <col min="7398" max="7398" width="10" customWidth="1"/>
    <col min="7399" max="7399" width="14.28515625" customWidth="1"/>
    <col min="7400" max="7400" width="6.7109375" customWidth="1"/>
    <col min="7402" max="7402" width="7.7109375" customWidth="1"/>
    <col min="7403" max="7403" width="10.5703125" customWidth="1"/>
    <col min="7404" max="7404" width="10.28515625" customWidth="1"/>
    <col min="7405" max="7413" width="0" hidden="1" customWidth="1"/>
    <col min="7414" max="7414" width="13.28515625" customWidth="1"/>
    <col min="7415" max="7415" width="11.28515625" customWidth="1"/>
    <col min="7416" max="7416" width="11.7109375" customWidth="1"/>
    <col min="7417" max="7417" width="13.42578125" customWidth="1"/>
    <col min="7418" max="7420" width="11.7109375" customWidth="1"/>
    <col min="7650" max="7650" width="3.7109375" customWidth="1"/>
    <col min="7651" max="7651" width="6.7109375" customWidth="1"/>
    <col min="7652" max="7652" width="7" customWidth="1"/>
    <col min="7653" max="7653" width="13.85546875" customWidth="1"/>
    <col min="7654" max="7654" width="10" customWidth="1"/>
    <col min="7655" max="7655" width="14.28515625" customWidth="1"/>
    <col min="7656" max="7656" width="6.7109375" customWidth="1"/>
    <col min="7658" max="7658" width="7.7109375" customWidth="1"/>
    <col min="7659" max="7659" width="10.5703125" customWidth="1"/>
    <col min="7660" max="7660" width="10.28515625" customWidth="1"/>
    <col min="7661" max="7669" width="0" hidden="1" customWidth="1"/>
    <col min="7670" max="7670" width="13.28515625" customWidth="1"/>
    <col min="7671" max="7671" width="11.28515625" customWidth="1"/>
    <col min="7672" max="7672" width="11.7109375" customWidth="1"/>
    <col min="7673" max="7673" width="13.42578125" customWidth="1"/>
    <col min="7674" max="7676" width="11.7109375" customWidth="1"/>
    <col min="7906" max="7906" width="3.7109375" customWidth="1"/>
    <col min="7907" max="7907" width="6.7109375" customWidth="1"/>
    <col min="7908" max="7908" width="7" customWidth="1"/>
    <col min="7909" max="7909" width="13.85546875" customWidth="1"/>
    <col min="7910" max="7910" width="10" customWidth="1"/>
    <col min="7911" max="7911" width="14.28515625" customWidth="1"/>
    <col min="7912" max="7912" width="6.7109375" customWidth="1"/>
    <col min="7914" max="7914" width="7.7109375" customWidth="1"/>
    <col min="7915" max="7915" width="10.5703125" customWidth="1"/>
    <col min="7916" max="7916" width="10.28515625" customWidth="1"/>
    <col min="7917" max="7925" width="0" hidden="1" customWidth="1"/>
    <col min="7926" max="7926" width="13.28515625" customWidth="1"/>
    <col min="7927" max="7927" width="11.28515625" customWidth="1"/>
    <col min="7928" max="7928" width="11.7109375" customWidth="1"/>
    <col min="7929" max="7929" width="13.42578125" customWidth="1"/>
    <col min="7930" max="7932" width="11.7109375" customWidth="1"/>
    <col min="8162" max="8162" width="3.7109375" customWidth="1"/>
    <col min="8163" max="8163" width="6.7109375" customWidth="1"/>
    <col min="8164" max="8164" width="7" customWidth="1"/>
    <col min="8165" max="8165" width="13.85546875" customWidth="1"/>
    <col min="8166" max="8166" width="10" customWidth="1"/>
    <col min="8167" max="8167" width="14.28515625" customWidth="1"/>
    <col min="8168" max="8168" width="6.7109375" customWidth="1"/>
    <col min="8170" max="8170" width="7.7109375" customWidth="1"/>
    <col min="8171" max="8171" width="10.5703125" customWidth="1"/>
    <col min="8172" max="8172" width="10.28515625" customWidth="1"/>
    <col min="8173" max="8181" width="0" hidden="1" customWidth="1"/>
    <col min="8182" max="8182" width="13.28515625" customWidth="1"/>
    <col min="8183" max="8183" width="11.28515625" customWidth="1"/>
    <col min="8184" max="8184" width="11.7109375" customWidth="1"/>
    <col min="8185" max="8185" width="13.42578125" customWidth="1"/>
    <col min="8186" max="8188" width="11.7109375" customWidth="1"/>
    <col min="8418" max="8418" width="3.7109375" customWidth="1"/>
    <col min="8419" max="8419" width="6.7109375" customWidth="1"/>
    <col min="8420" max="8420" width="7" customWidth="1"/>
    <col min="8421" max="8421" width="13.85546875" customWidth="1"/>
    <col min="8422" max="8422" width="10" customWidth="1"/>
    <col min="8423" max="8423" width="14.28515625" customWidth="1"/>
    <col min="8424" max="8424" width="6.7109375" customWidth="1"/>
    <col min="8426" max="8426" width="7.7109375" customWidth="1"/>
    <col min="8427" max="8427" width="10.5703125" customWidth="1"/>
    <col min="8428" max="8428" width="10.28515625" customWidth="1"/>
    <col min="8429" max="8437" width="0" hidden="1" customWidth="1"/>
    <col min="8438" max="8438" width="13.28515625" customWidth="1"/>
    <col min="8439" max="8439" width="11.28515625" customWidth="1"/>
    <col min="8440" max="8440" width="11.7109375" customWidth="1"/>
    <col min="8441" max="8441" width="13.42578125" customWidth="1"/>
    <col min="8442" max="8444" width="11.7109375" customWidth="1"/>
    <col min="8674" max="8674" width="3.7109375" customWidth="1"/>
    <col min="8675" max="8675" width="6.7109375" customWidth="1"/>
    <col min="8676" max="8676" width="7" customWidth="1"/>
    <col min="8677" max="8677" width="13.85546875" customWidth="1"/>
    <col min="8678" max="8678" width="10" customWidth="1"/>
    <col min="8679" max="8679" width="14.28515625" customWidth="1"/>
    <col min="8680" max="8680" width="6.7109375" customWidth="1"/>
    <col min="8682" max="8682" width="7.7109375" customWidth="1"/>
    <col min="8683" max="8683" width="10.5703125" customWidth="1"/>
    <col min="8684" max="8684" width="10.28515625" customWidth="1"/>
    <col min="8685" max="8693" width="0" hidden="1" customWidth="1"/>
    <col min="8694" max="8694" width="13.28515625" customWidth="1"/>
    <col min="8695" max="8695" width="11.28515625" customWidth="1"/>
    <col min="8696" max="8696" width="11.7109375" customWidth="1"/>
    <col min="8697" max="8697" width="13.42578125" customWidth="1"/>
    <col min="8698" max="8700" width="11.7109375" customWidth="1"/>
    <col min="8930" max="8930" width="3.7109375" customWidth="1"/>
    <col min="8931" max="8931" width="6.7109375" customWidth="1"/>
    <col min="8932" max="8932" width="7" customWidth="1"/>
    <col min="8933" max="8933" width="13.85546875" customWidth="1"/>
    <col min="8934" max="8934" width="10" customWidth="1"/>
    <col min="8935" max="8935" width="14.28515625" customWidth="1"/>
    <col min="8936" max="8936" width="6.7109375" customWidth="1"/>
    <col min="8938" max="8938" width="7.7109375" customWidth="1"/>
    <col min="8939" max="8939" width="10.5703125" customWidth="1"/>
    <col min="8940" max="8940" width="10.28515625" customWidth="1"/>
    <col min="8941" max="8949" width="0" hidden="1" customWidth="1"/>
    <col min="8950" max="8950" width="13.28515625" customWidth="1"/>
    <col min="8951" max="8951" width="11.28515625" customWidth="1"/>
    <col min="8952" max="8952" width="11.7109375" customWidth="1"/>
    <col min="8953" max="8953" width="13.42578125" customWidth="1"/>
    <col min="8954" max="8956" width="11.7109375" customWidth="1"/>
    <col min="9186" max="9186" width="3.7109375" customWidth="1"/>
    <col min="9187" max="9187" width="6.7109375" customWidth="1"/>
    <col min="9188" max="9188" width="7" customWidth="1"/>
    <col min="9189" max="9189" width="13.85546875" customWidth="1"/>
    <col min="9190" max="9190" width="10" customWidth="1"/>
    <col min="9191" max="9191" width="14.28515625" customWidth="1"/>
    <col min="9192" max="9192" width="6.7109375" customWidth="1"/>
    <col min="9194" max="9194" width="7.7109375" customWidth="1"/>
    <col min="9195" max="9195" width="10.5703125" customWidth="1"/>
    <col min="9196" max="9196" width="10.28515625" customWidth="1"/>
    <col min="9197" max="9205" width="0" hidden="1" customWidth="1"/>
    <col min="9206" max="9206" width="13.28515625" customWidth="1"/>
    <col min="9207" max="9207" width="11.28515625" customWidth="1"/>
    <col min="9208" max="9208" width="11.7109375" customWidth="1"/>
    <col min="9209" max="9209" width="13.42578125" customWidth="1"/>
    <col min="9210" max="9212" width="11.7109375" customWidth="1"/>
    <col min="9442" max="9442" width="3.7109375" customWidth="1"/>
    <col min="9443" max="9443" width="6.7109375" customWidth="1"/>
    <col min="9444" max="9444" width="7" customWidth="1"/>
    <col min="9445" max="9445" width="13.85546875" customWidth="1"/>
    <col min="9446" max="9446" width="10" customWidth="1"/>
    <col min="9447" max="9447" width="14.28515625" customWidth="1"/>
    <col min="9448" max="9448" width="6.7109375" customWidth="1"/>
    <col min="9450" max="9450" width="7.7109375" customWidth="1"/>
    <col min="9451" max="9451" width="10.5703125" customWidth="1"/>
    <col min="9452" max="9452" width="10.28515625" customWidth="1"/>
    <col min="9453" max="9461" width="0" hidden="1" customWidth="1"/>
    <col min="9462" max="9462" width="13.28515625" customWidth="1"/>
    <col min="9463" max="9463" width="11.28515625" customWidth="1"/>
    <col min="9464" max="9464" width="11.7109375" customWidth="1"/>
    <col min="9465" max="9465" width="13.42578125" customWidth="1"/>
    <col min="9466" max="9468" width="11.7109375" customWidth="1"/>
    <col min="9698" max="9698" width="3.7109375" customWidth="1"/>
    <col min="9699" max="9699" width="6.7109375" customWidth="1"/>
    <col min="9700" max="9700" width="7" customWidth="1"/>
    <col min="9701" max="9701" width="13.85546875" customWidth="1"/>
    <col min="9702" max="9702" width="10" customWidth="1"/>
    <col min="9703" max="9703" width="14.28515625" customWidth="1"/>
    <col min="9704" max="9704" width="6.7109375" customWidth="1"/>
    <col min="9706" max="9706" width="7.7109375" customWidth="1"/>
    <col min="9707" max="9707" width="10.5703125" customWidth="1"/>
    <col min="9708" max="9708" width="10.28515625" customWidth="1"/>
    <col min="9709" max="9717" width="0" hidden="1" customWidth="1"/>
    <col min="9718" max="9718" width="13.28515625" customWidth="1"/>
    <col min="9719" max="9719" width="11.28515625" customWidth="1"/>
    <col min="9720" max="9720" width="11.7109375" customWidth="1"/>
    <col min="9721" max="9721" width="13.42578125" customWidth="1"/>
    <col min="9722" max="9724" width="11.7109375" customWidth="1"/>
    <col min="9954" max="9954" width="3.7109375" customWidth="1"/>
    <col min="9955" max="9955" width="6.7109375" customWidth="1"/>
    <col min="9956" max="9956" width="7" customWidth="1"/>
    <col min="9957" max="9957" width="13.85546875" customWidth="1"/>
    <col min="9958" max="9958" width="10" customWidth="1"/>
    <col min="9959" max="9959" width="14.28515625" customWidth="1"/>
    <col min="9960" max="9960" width="6.7109375" customWidth="1"/>
    <col min="9962" max="9962" width="7.7109375" customWidth="1"/>
    <col min="9963" max="9963" width="10.5703125" customWidth="1"/>
    <col min="9964" max="9964" width="10.28515625" customWidth="1"/>
    <col min="9965" max="9973" width="0" hidden="1" customWidth="1"/>
    <col min="9974" max="9974" width="13.28515625" customWidth="1"/>
    <col min="9975" max="9975" width="11.28515625" customWidth="1"/>
    <col min="9976" max="9976" width="11.7109375" customWidth="1"/>
    <col min="9977" max="9977" width="13.42578125" customWidth="1"/>
    <col min="9978" max="9980" width="11.7109375" customWidth="1"/>
    <col min="10210" max="10210" width="3.7109375" customWidth="1"/>
    <col min="10211" max="10211" width="6.7109375" customWidth="1"/>
    <col min="10212" max="10212" width="7" customWidth="1"/>
    <col min="10213" max="10213" width="13.85546875" customWidth="1"/>
    <col min="10214" max="10214" width="10" customWidth="1"/>
    <col min="10215" max="10215" width="14.28515625" customWidth="1"/>
    <col min="10216" max="10216" width="6.7109375" customWidth="1"/>
    <col min="10218" max="10218" width="7.7109375" customWidth="1"/>
    <col min="10219" max="10219" width="10.5703125" customWidth="1"/>
    <col min="10220" max="10220" width="10.28515625" customWidth="1"/>
    <col min="10221" max="10229" width="0" hidden="1" customWidth="1"/>
    <col min="10230" max="10230" width="13.28515625" customWidth="1"/>
    <col min="10231" max="10231" width="11.28515625" customWidth="1"/>
    <col min="10232" max="10232" width="11.7109375" customWidth="1"/>
    <col min="10233" max="10233" width="13.42578125" customWidth="1"/>
    <col min="10234" max="10236" width="11.7109375" customWidth="1"/>
    <col min="10466" max="10466" width="3.7109375" customWidth="1"/>
    <col min="10467" max="10467" width="6.7109375" customWidth="1"/>
    <col min="10468" max="10468" width="7" customWidth="1"/>
    <col min="10469" max="10469" width="13.85546875" customWidth="1"/>
    <col min="10470" max="10470" width="10" customWidth="1"/>
    <col min="10471" max="10471" width="14.28515625" customWidth="1"/>
    <col min="10472" max="10472" width="6.7109375" customWidth="1"/>
    <col min="10474" max="10474" width="7.7109375" customWidth="1"/>
    <col min="10475" max="10475" width="10.5703125" customWidth="1"/>
    <col min="10476" max="10476" width="10.28515625" customWidth="1"/>
    <col min="10477" max="10485" width="0" hidden="1" customWidth="1"/>
    <col min="10486" max="10486" width="13.28515625" customWidth="1"/>
    <col min="10487" max="10487" width="11.28515625" customWidth="1"/>
    <col min="10488" max="10488" width="11.7109375" customWidth="1"/>
    <col min="10489" max="10489" width="13.42578125" customWidth="1"/>
    <col min="10490" max="10492" width="11.7109375" customWidth="1"/>
    <col min="10722" max="10722" width="3.7109375" customWidth="1"/>
    <col min="10723" max="10723" width="6.7109375" customWidth="1"/>
    <col min="10724" max="10724" width="7" customWidth="1"/>
    <col min="10725" max="10725" width="13.85546875" customWidth="1"/>
    <col min="10726" max="10726" width="10" customWidth="1"/>
    <col min="10727" max="10727" width="14.28515625" customWidth="1"/>
    <col min="10728" max="10728" width="6.7109375" customWidth="1"/>
    <col min="10730" max="10730" width="7.7109375" customWidth="1"/>
    <col min="10731" max="10731" width="10.5703125" customWidth="1"/>
    <col min="10732" max="10732" width="10.28515625" customWidth="1"/>
    <col min="10733" max="10741" width="0" hidden="1" customWidth="1"/>
    <col min="10742" max="10742" width="13.28515625" customWidth="1"/>
    <col min="10743" max="10743" width="11.28515625" customWidth="1"/>
    <col min="10744" max="10744" width="11.7109375" customWidth="1"/>
    <col min="10745" max="10745" width="13.42578125" customWidth="1"/>
    <col min="10746" max="10748" width="11.7109375" customWidth="1"/>
    <col min="10978" max="10978" width="3.7109375" customWidth="1"/>
    <col min="10979" max="10979" width="6.7109375" customWidth="1"/>
    <col min="10980" max="10980" width="7" customWidth="1"/>
    <col min="10981" max="10981" width="13.85546875" customWidth="1"/>
    <col min="10982" max="10982" width="10" customWidth="1"/>
    <col min="10983" max="10983" width="14.28515625" customWidth="1"/>
    <col min="10984" max="10984" width="6.7109375" customWidth="1"/>
    <col min="10986" max="10986" width="7.7109375" customWidth="1"/>
    <col min="10987" max="10987" width="10.5703125" customWidth="1"/>
    <col min="10988" max="10988" width="10.28515625" customWidth="1"/>
    <col min="10989" max="10997" width="0" hidden="1" customWidth="1"/>
    <col min="10998" max="10998" width="13.28515625" customWidth="1"/>
    <col min="10999" max="10999" width="11.28515625" customWidth="1"/>
    <col min="11000" max="11000" width="11.7109375" customWidth="1"/>
    <col min="11001" max="11001" width="13.42578125" customWidth="1"/>
    <col min="11002" max="11004" width="11.7109375" customWidth="1"/>
    <col min="11234" max="11234" width="3.7109375" customWidth="1"/>
    <col min="11235" max="11235" width="6.7109375" customWidth="1"/>
    <col min="11236" max="11236" width="7" customWidth="1"/>
    <col min="11237" max="11237" width="13.85546875" customWidth="1"/>
    <col min="11238" max="11238" width="10" customWidth="1"/>
    <col min="11239" max="11239" width="14.28515625" customWidth="1"/>
    <col min="11240" max="11240" width="6.7109375" customWidth="1"/>
    <col min="11242" max="11242" width="7.7109375" customWidth="1"/>
    <col min="11243" max="11243" width="10.5703125" customWidth="1"/>
    <col min="11244" max="11244" width="10.28515625" customWidth="1"/>
    <col min="11245" max="11253" width="0" hidden="1" customWidth="1"/>
    <col min="11254" max="11254" width="13.28515625" customWidth="1"/>
    <col min="11255" max="11255" width="11.28515625" customWidth="1"/>
    <col min="11256" max="11256" width="11.7109375" customWidth="1"/>
    <col min="11257" max="11257" width="13.42578125" customWidth="1"/>
    <col min="11258" max="11260" width="11.7109375" customWidth="1"/>
    <col min="11490" max="11490" width="3.7109375" customWidth="1"/>
    <col min="11491" max="11491" width="6.7109375" customWidth="1"/>
    <col min="11492" max="11492" width="7" customWidth="1"/>
    <col min="11493" max="11493" width="13.85546875" customWidth="1"/>
    <col min="11494" max="11494" width="10" customWidth="1"/>
    <col min="11495" max="11495" width="14.28515625" customWidth="1"/>
    <col min="11496" max="11496" width="6.7109375" customWidth="1"/>
    <col min="11498" max="11498" width="7.7109375" customWidth="1"/>
    <col min="11499" max="11499" width="10.5703125" customWidth="1"/>
    <col min="11500" max="11500" width="10.28515625" customWidth="1"/>
    <col min="11501" max="11509" width="0" hidden="1" customWidth="1"/>
    <col min="11510" max="11510" width="13.28515625" customWidth="1"/>
    <col min="11511" max="11511" width="11.28515625" customWidth="1"/>
    <col min="11512" max="11512" width="11.7109375" customWidth="1"/>
    <col min="11513" max="11513" width="13.42578125" customWidth="1"/>
    <col min="11514" max="11516" width="11.7109375" customWidth="1"/>
    <col min="11746" max="11746" width="3.7109375" customWidth="1"/>
    <col min="11747" max="11747" width="6.7109375" customWidth="1"/>
    <col min="11748" max="11748" width="7" customWidth="1"/>
    <col min="11749" max="11749" width="13.85546875" customWidth="1"/>
    <col min="11750" max="11750" width="10" customWidth="1"/>
    <col min="11751" max="11751" width="14.28515625" customWidth="1"/>
    <col min="11752" max="11752" width="6.7109375" customWidth="1"/>
    <col min="11754" max="11754" width="7.7109375" customWidth="1"/>
    <col min="11755" max="11755" width="10.5703125" customWidth="1"/>
    <col min="11756" max="11756" width="10.28515625" customWidth="1"/>
    <col min="11757" max="11765" width="0" hidden="1" customWidth="1"/>
    <col min="11766" max="11766" width="13.28515625" customWidth="1"/>
    <col min="11767" max="11767" width="11.28515625" customWidth="1"/>
    <col min="11768" max="11768" width="11.7109375" customWidth="1"/>
    <col min="11769" max="11769" width="13.42578125" customWidth="1"/>
    <col min="11770" max="11772" width="11.7109375" customWidth="1"/>
    <col min="12002" max="12002" width="3.7109375" customWidth="1"/>
    <col min="12003" max="12003" width="6.7109375" customWidth="1"/>
    <col min="12004" max="12004" width="7" customWidth="1"/>
    <col min="12005" max="12005" width="13.85546875" customWidth="1"/>
    <col min="12006" max="12006" width="10" customWidth="1"/>
    <col min="12007" max="12007" width="14.28515625" customWidth="1"/>
    <col min="12008" max="12008" width="6.7109375" customWidth="1"/>
    <col min="12010" max="12010" width="7.7109375" customWidth="1"/>
    <col min="12011" max="12011" width="10.5703125" customWidth="1"/>
    <col min="12012" max="12012" width="10.28515625" customWidth="1"/>
    <col min="12013" max="12021" width="0" hidden="1" customWidth="1"/>
    <col min="12022" max="12022" width="13.28515625" customWidth="1"/>
    <col min="12023" max="12023" width="11.28515625" customWidth="1"/>
    <col min="12024" max="12024" width="11.7109375" customWidth="1"/>
    <col min="12025" max="12025" width="13.42578125" customWidth="1"/>
    <col min="12026" max="12028" width="11.7109375" customWidth="1"/>
    <col min="12258" max="12258" width="3.7109375" customWidth="1"/>
    <col min="12259" max="12259" width="6.7109375" customWidth="1"/>
    <col min="12260" max="12260" width="7" customWidth="1"/>
    <col min="12261" max="12261" width="13.85546875" customWidth="1"/>
    <col min="12262" max="12262" width="10" customWidth="1"/>
    <col min="12263" max="12263" width="14.28515625" customWidth="1"/>
    <col min="12264" max="12264" width="6.7109375" customWidth="1"/>
    <col min="12266" max="12266" width="7.7109375" customWidth="1"/>
    <col min="12267" max="12267" width="10.5703125" customWidth="1"/>
    <col min="12268" max="12268" width="10.28515625" customWidth="1"/>
    <col min="12269" max="12277" width="0" hidden="1" customWidth="1"/>
    <col min="12278" max="12278" width="13.28515625" customWidth="1"/>
    <col min="12279" max="12279" width="11.28515625" customWidth="1"/>
    <col min="12280" max="12280" width="11.7109375" customWidth="1"/>
    <col min="12281" max="12281" width="13.42578125" customWidth="1"/>
    <col min="12282" max="12284" width="11.7109375" customWidth="1"/>
    <col min="12514" max="12514" width="3.7109375" customWidth="1"/>
    <col min="12515" max="12515" width="6.7109375" customWidth="1"/>
    <col min="12516" max="12516" width="7" customWidth="1"/>
    <col min="12517" max="12517" width="13.85546875" customWidth="1"/>
    <col min="12518" max="12518" width="10" customWidth="1"/>
    <col min="12519" max="12519" width="14.28515625" customWidth="1"/>
    <col min="12520" max="12520" width="6.7109375" customWidth="1"/>
    <col min="12522" max="12522" width="7.7109375" customWidth="1"/>
    <col min="12523" max="12523" width="10.5703125" customWidth="1"/>
    <col min="12524" max="12524" width="10.28515625" customWidth="1"/>
    <col min="12525" max="12533" width="0" hidden="1" customWidth="1"/>
    <col min="12534" max="12534" width="13.28515625" customWidth="1"/>
    <col min="12535" max="12535" width="11.28515625" customWidth="1"/>
    <col min="12536" max="12536" width="11.7109375" customWidth="1"/>
    <col min="12537" max="12537" width="13.42578125" customWidth="1"/>
    <col min="12538" max="12540" width="11.7109375" customWidth="1"/>
    <col min="12770" max="12770" width="3.7109375" customWidth="1"/>
    <col min="12771" max="12771" width="6.7109375" customWidth="1"/>
    <col min="12772" max="12772" width="7" customWidth="1"/>
    <col min="12773" max="12773" width="13.85546875" customWidth="1"/>
    <col min="12774" max="12774" width="10" customWidth="1"/>
    <col min="12775" max="12775" width="14.28515625" customWidth="1"/>
    <col min="12776" max="12776" width="6.7109375" customWidth="1"/>
    <col min="12778" max="12778" width="7.7109375" customWidth="1"/>
    <col min="12779" max="12779" width="10.5703125" customWidth="1"/>
    <col min="12780" max="12780" width="10.28515625" customWidth="1"/>
    <col min="12781" max="12789" width="0" hidden="1" customWidth="1"/>
    <col min="12790" max="12790" width="13.28515625" customWidth="1"/>
    <col min="12791" max="12791" width="11.28515625" customWidth="1"/>
    <col min="12792" max="12792" width="11.7109375" customWidth="1"/>
    <col min="12793" max="12793" width="13.42578125" customWidth="1"/>
    <col min="12794" max="12796" width="11.7109375" customWidth="1"/>
    <col min="13026" max="13026" width="3.7109375" customWidth="1"/>
    <col min="13027" max="13027" width="6.7109375" customWidth="1"/>
    <col min="13028" max="13028" width="7" customWidth="1"/>
    <col min="13029" max="13029" width="13.85546875" customWidth="1"/>
    <col min="13030" max="13030" width="10" customWidth="1"/>
    <col min="13031" max="13031" width="14.28515625" customWidth="1"/>
    <col min="13032" max="13032" width="6.7109375" customWidth="1"/>
    <col min="13034" max="13034" width="7.7109375" customWidth="1"/>
    <col min="13035" max="13035" width="10.5703125" customWidth="1"/>
    <col min="13036" max="13036" width="10.28515625" customWidth="1"/>
    <col min="13037" max="13045" width="0" hidden="1" customWidth="1"/>
    <col min="13046" max="13046" width="13.28515625" customWidth="1"/>
    <col min="13047" max="13047" width="11.28515625" customWidth="1"/>
    <col min="13048" max="13048" width="11.7109375" customWidth="1"/>
    <col min="13049" max="13049" width="13.42578125" customWidth="1"/>
    <col min="13050" max="13052" width="11.7109375" customWidth="1"/>
    <col min="13282" max="13282" width="3.7109375" customWidth="1"/>
    <col min="13283" max="13283" width="6.7109375" customWidth="1"/>
    <col min="13284" max="13284" width="7" customWidth="1"/>
    <col min="13285" max="13285" width="13.85546875" customWidth="1"/>
    <col min="13286" max="13286" width="10" customWidth="1"/>
    <col min="13287" max="13287" width="14.28515625" customWidth="1"/>
    <col min="13288" max="13288" width="6.7109375" customWidth="1"/>
    <col min="13290" max="13290" width="7.7109375" customWidth="1"/>
    <col min="13291" max="13291" width="10.5703125" customWidth="1"/>
    <col min="13292" max="13292" width="10.28515625" customWidth="1"/>
    <col min="13293" max="13301" width="0" hidden="1" customWidth="1"/>
    <col min="13302" max="13302" width="13.28515625" customWidth="1"/>
    <col min="13303" max="13303" width="11.28515625" customWidth="1"/>
    <col min="13304" max="13304" width="11.7109375" customWidth="1"/>
    <col min="13305" max="13305" width="13.42578125" customWidth="1"/>
    <col min="13306" max="13308" width="11.7109375" customWidth="1"/>
    <col min="13538" max="13538" width="3.7109375" customWidth="1"/>
    <col min="13539" max="13539" width="6.7109375" customWidth="1"/>
    <col min="13540" max="13540" width="7" customWidth="1"/>
    <col min="13541" max="13541" width="13.85546875" customWidth="1"/>
    <col min="13542" max="13542" width="10" customWidth="1"/>
    <col min="13543" max="13543" width="14.28515625" customWidth="1"/>
    <col min="13544" max="13544" width="6.7109375" customWidth="1"/>
    <col min="13546" max="13546" width="7.7109375" customWidth="1"/>
    <col min="13547" max="13547" width="10.5703125" customWidth="1"/>
    <col min="13548" max="13548" width="10.28515625" customWidth="1"/>
    <col min="13549" max="13557" width="0" hidden="1" customWidth="1"/>
    <col min="13558" max="13558" width="13.28515625" customWidth="1"/>
    <col min="13559" max="13559" width="11.28515625" customWidth="1"/>
    <col min="13560" max="13560" width="11.7109375" customWidth="1"/>
    <col min="13561" max="13561" width="13.42578125" customWidth="1"/>
    <col min="13562" max="13564" width="11.7109375" customWidth="1"/>
    <col min="13794" max="13794" width="3.7109375" customWidth="1"/>
    <col min="13795" max="13795" width="6.7109375" customWidth="1"/>
    <col min="13796" max="13796" width="7" customWidth="1"/>
    <col min="13797" max="13797" width="13.85546875" customWidth="1"/>
    <col min="13798" max="13798" width="10" customWidth="1"/>
    <col min="13799" max="13799" width="14.28515625" customWidth="1"/>
    <col min="13800" max="13800" width="6.7109375" customWidth="1"/>
    <col min="13802" max="13802" width="7.7109375" customWidth="1"/>
    <col min="13803" max="13803" width="10.5703125" customWidth="1"/>
    <col min="13804" max="13804" width="10.28515625" customWidth="1"/>
    <col min="13805" max="13813" width="0" hidden="1" customWidth="1"/>
    <col min="13814" max="13814" width="13.28515625" customWidth="1"/>
    <col min="13815" max="13815" width="11.28515625" customWidth="1"/>
    <col min="13816" max="13816" width="11.7109375" customWidth="1"/>
    <col min="13817" max="13817" width="13.42578125" customWidth="1"/>
    <col min="13818" max="13820" width="11.7109375" customWidth="1"/>
    <col min="14050" max="14050" width="3.7109375" customWidth="1"/>
    <col min="14051" max="14051" width="6.7109375" customWidth="1"/>
    <col min="14052" max="14052" width="7" customWidth="1"/>
    <col min="14053" max="14053" width="13.85546875" customWidth="1"/>
    <col min="14054" max="14054" width="10" customWidth="1"/>
    <col min="14055" max="14055" width="14.28515625" customWidth="1"/>
    <col min="14056" max="14056" width="6.7109375" customWidth="1"/>
    <col min="14058" max="14058" width="7.7109375" customWidth="1"/>
    <col min="14059" max="14059" width="10.5703125" customWidth="1"/>
    <col min="14060" max="14060" width="10.28515625" customWidth="1"/>
    <col min="14061" max="14069" width="0" hidden="1" customWidth="1"/>
    <col min="14070" max="14070" width="13.28515625" customWidth="1"/>
    <col min="14071" max="14071" width="11.28515625" customWidth="1"/>
    <col min="14072" max="14072" width="11.7109375" customWidth="1"/>
    <col min="14073" max="14073" width="13.42578125" customWidth="1"/>
    <col min="14074" max="14076" width="11.7109375" customWidth="1"/>
    <col min="14306" max="14306" width="3.7109375" customWidth="1"/>
    <col min="14307" max="14307" width="6.7109375" customWidth="1"/>
    <col min="14308" max="14308" width="7" customWidth="1"/>
    <col min="14309" max="14309" width="13.85546875" customWidth="1"/>
    <col min="14310" max="14310" width="10" customWidth="1"/>
    <col min="14311" max="14311" width="14.28515625" customWidth="1"/>
    <col min="14312" max="14312" width="6.7109375" customWidth="1"/>
    <col min="14314" max="14314" width="7.7109375" customWidth="1"/>
    <col min="14315" max="14315" width="10.5703125" customWidth="1"/>
    <col min="14316" max="14316" width="10.28515625" customWidth="1"/>
    <col min="14317" max="14325" width="0" hidden="1" customWidth="1"/>
    <col min="14326" max="14326" width="13.28515625" customWidth="1"/>
    <col min="14327" max="14327" width="11.28515625" customWidth="1"/>
    <col min="14328" max="14328" width="11.7109375" customWidth="1"/>
    <col min="14329" max="14329" width="13.42578125" customWidth="1"/>
    <col min="14330" max="14332" width="11.7109375" customWidth="1"/>
    <col min="14562" max="14562" width="3.7109375" customWidth="1"/>
    <col min="14563" max="14563" width="6.7109375" customWidth="1"/>
    <col min="14564" max="14564" width="7" customWidth="1"/>
    <col min="14565" max="14565" width="13.85546875" customWidth="1"/>
    <col min="14566" max="14566" width="10" customWidth="1"/>
    <col min="14567" max="14567" width="14.28515625" customWidth="1"/>
    <col min="14568" max="14568" width="6.7109375" customWidth="1"/>
    <col min="14570" max="14570" width="7.7109375" customWidth="1"/>
    <col min="14571" max="14571" width="10.5703125" customWidth="1"/>
    <col min="14572" max="14572" width="10.28515625" customWidth="1"/>
    <col min="14573" max="14581" width="0" hidden="1" customWidth="1"/>
    <col min="14582" max="14582" width="13.28515625" customWidth="1"/>
    <col min="14583" max="14583" width="11.28515625" customWidth="1"/>
    <col min="14584" max="14584" width="11.7109375" customWidth="1"/>
    <col min="14585" max="14585" width="13.42578125" customWidth="1"/>
    <col min="14586" max="14588" width="11.7109375" customWidth="1"/>
    <col min="14818" max="14818" width="3.7109375" customWidth="1"/>
    <col min="14819" max="14819" width="6.7109375" customWidth="1"/>
    <col min="14820" max="14820" width="7" customWidth="1"/>
    <col min="14821" max="14821" width="13.85546875" customWidth="1"/>
    <col min="14822" max="14822" width="10" customWidth="1"/>
    <col min="14823" max="14823" width="14.28515625" customWidth="1"/>
    <col min="14824" max="14824" width="6.7109375" customWidth="1"/>
    <col min="14826" max="14826" width="7.7109375" customWidth="1"/>
    <col min="14827" max="14827" width="10.5703125" customWidth="1"/>
    <col min="14828" max="14828" width="10.28515625" customWidth="1"/>
    <col min="14829" max="14837" width="0" hidden="1" customWidth="1"/>
    <col min="14838" max="14838" width="13.28515625" customWidth="1"/>
    <col min="14839" max="14839" width="11.28515625" customWidth="1"/>
    <col min="14840" max="14840" width="11.7109375" customWidth="1"/>
    <col min="14841" max="14841" width="13.42578125" customWidth="1"/>
    <col min="14842" max="14844" width="11.7109375" customWidth="1"/>
    <col min="15074" max="15074" width="3.7109375" customWidth="1"/>
    <col min="15075" max="15075" width="6.7109375" customWidth="1"/>
    <col min="15076" max="15076" width="7" customWidth="1"/>
    <col min="15077" max="15077" width="13.85546875" customWidth="1"/>
    <col min="15078" max="15078" width="10" customWidth="1"/>
    <col min="15079" max="15079" width="14.28515625" customWidth="1"/>
    <col min="15080" max="15080" width="6.7109375" customWidth="1"/>
    <col min="15082" max="15082" width="7.7109375" customWidth="1"/>
    <col min="15083" max="15083" width="10.5703125" customWidth="1"/>
    <col min="15084" max="15084" width="10.28515625" customWidth="1"/>
    <col min="15085" max="15093" width="0" hidden="1" customWidth="1"/>
    <col min="15094" max="15094" width="13.28515625" customWidth="1"/>
    <col min="15095" max="15095" width="11.28515625" customWidth="1"/>
    <col min="15096" max="15096" width="11.7109375" customWidth="1"/>
    <col min="15097" max="15097" width="13.42578125" customWidth="1"/>
    <col min="15098" max="15100" width="11.7109375" customWidth="1"/>
    <col min="15330" max="15330" width="3.7109375" customWidth="1"/>
    <col min="15331" max="15331" width="6.7109375" customWidth="1"/>
    <col min="15332" max="15332" width="7" customWidth="1"/>
    <col min="15333" max="15333" width="13.85546875" customWidth="1"/>
    <col min="15334" max="15334" width="10" customWidth="1"/>
    <col min="15335" max="15335" width="14.28515625" customWidth="1"/>
    <col min="15336" max="15336" width="6.7109375" customWidth="1"/>
    <col min="15338" max="15338" width="7.7109375" customWidth="1"/>
    <col min="15339" max="15339" width="10.5703125" customWidth="1"/>
    <col min="15340" max="15340" width="10.28515625" customWidth="1"/>
    <col min="15341" max="15349" width="0" hidden="1" customWidth="1"/>
    <col min="15350" max="15350" width="13.28515625" customWidth="1"/>
    <col min="15351" max="15351" width="11.28515625" customWidth="1"/>
    <col min="15352" max="15352" width="11.7109375" customWidth="1"/>
    <col min="15353" max="15353" width="13.42578125" customWidth="1"/>
    <col min="15354" max="15356" width="11.7109375" customWidth="1"/>
    <col min="15586" max="15586" width="3.7109375" customWidth="1"/>
    <col min="15587" max="15587" width="6.7109375" customWidth="1"/>
    <col min="15588" max="15588" width="7" customWidth="1"/>
    <col min="15589" max="15589" width="13.85546875" customWidth="1"/>
    <col min="15590" max="15590" width="10" customWidth="1"/>
    <col min="15591" max="15591" width="14.28515625" customWidth="1"/>
    <col min="15592" max="15592" width="6.7109375" customWidth="1"/>
    <col min="15594" max="15594" width="7.7109375" customWidth="1"/>
    <col min="15595" max="15595" width="10.5703125" customWidth="1"/>
    <col min="15596" max="15596" width="10.28515625" customWidth="1"/>
    <col min="15597" max="15605" width="0" hidden="1" customWidth="1"/>
    <col min="15606" max="15606" width="13.28515625" customWidth="1"/>
    <col min="15607" max="15607" width="11.28515625" customWidth="1"/>
    <col min="15608" max="15608" width="11.7109375" customWidth="1"/>
    <col min="15609" max="15609" width="13.42578125" customWidth="1"/>
    <col min="15610" max="15612" width="11.7109375" customWidth="1"/>
    <col min="15842" max="15842" width="3.7109375" customWidth="1"/>
    <col min="15843" max="15843" width="6.7109375" customWidth="1"/>
    <col min="15844" max="15844" width="7" customWidth="1"/>
    <col min="15845" max="15845" width="13.85546875" customWidth="1"/>
    <col min="15846" max="15846" width="10" customWidth="1"/>
    <col min="15847" max="15847" width="14.28515625" customWidth="1"/>
    <col min="15848" max="15848" width="6.7109375" customWidth="1"/>
    <col min="15850" max="15850" width="7.7109375" customWidth="1"/>
    <col min="15851" max="15851" width="10.5703125" customWidth="1"/>
    <col min="15852" max="15852" width="10.28515625" customWidth="1"/>
    <col min="15853" max="15861" width="0" hidden="1" customWidth="1"/>
    <col min="15862" max="15862" width="13.28515625" customWidth="1"/>
    <col min="15863" max="15863" width="11.28515625" customWidth="1"/>
    <col min="15864" max="15864" width="11.7109375" customWidth="1"/>
    <col min="15865" max="15865" width="13.42578125" customWidth="1"/>
    <col min="15866" max="15868" width="11.7109375" customWidth="1"/>
    <col min="16098" max="16098" width="3.7109375" customWidth="1"/>
    <col min="16099" max="16099" width="6.7109375" customWidth="1"/>
    <col min="16100" max="16100" width="7" customWidth="1"/>
    <col min="16101" max="16101" width="13.85546875" customWidth="1"/>
    <col min="16102" max="16102" width="10" customWidth="1"/>
    <col min="16103" max="16103" width="14.28515625" customWidth="1"/>
    <col min="16104" max="16104" width="6.7109375" customWidth="1"/>
    <col min="16106" max="16106" width="7.7109375" customWidth="1"/>
    <col min="16107" max="16107" width="10.5703125" customWidth="1"/>
    <col min="16108" max="16108" width="10.28515625" customWidth="1"/>
    <col min="16109" max="16117" width="0" hidden="1" customWidth="1"/>
    <col min="16118" max="16118" width="13.28515625" customWidth="1"/>
    <col min="16119" max="16119" width="11.28515625" customWidth="1"/>
    <col min="16120" max="16120" width="11.7109375" customWidth="1"/>
    <col min="16121" max="16121" width="13.42578125" customWidth="1"/>
    <col min="16122" max="16124" width="11.7109375" customWidth="1"/>
  </cols>
  <sheetData>
    <row r="1" spans="1:42" x14ac:dyDescent="0.25">
      <c r="A1" s="26" t="s">
        <v>39</v>
      </c>
    </row>
    <row r="2" spans="1:42" x14ac:dyDescent="0.25">
      <c r="A2" s="26" t="s">
        <v>40</v>
      </c>
    </row>
    <row r="3" spans="1:42" x14ac:dyDescent="0.25">
      <c r="A3" s="7" t="s">
        <v>41</v>
      </c>
    </row>
    <row r="5" spans="1:42" s="33" customFormat="1" x14ac:dyDescent="0.25">
      <c r="A5" s="31" t="s">
        <v>42</v>
      </c>
      <c r="B5" s="32"/>
      <c r="C5" s="15"/>
      <c r="D5" s="32"/>
      <c r="E5" s="32"/>
      <c r="F5" s="32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T5" s="15"/>
      <c r="U5" s="15"/>
      <c r="W5" s="15"/>
    </row>
    <row r="6" spans="1:42" s="35" customFormat="1" x14ac:dyDescent="0.25">
      <c r="A6" s="34" t="s">
        <v>43</v>
      </c>
      <c r="B6" s="34" t="s">
        <v>2</v>
      </c>
      <c r="C6" s="47" t="s">
        <v>44</v>
      </c>
      <c r="D6" s="34" t="s">
        <v>45</v>
      </c>
      <c r="E6" s="34" t="s">
        <v>46</v>
      </c>
      <c r="F6" s="53" t="s">
        <v>36</v>
      </c>
      <c r="G6" s="34" t="s">
        <v>47</v>
      </c>
      <c r="H6" s="34">
        <v>43281</v>
      </c>
      <c r="I6" s="34">
        <v>43374</v>
      </c>
      <c r="J6" s="34">
        <v>43374</v>
      </c>
      <c r="K6" s="34">
        <v>43556</v>
      </c>
      <c r="L6" s="34">
        <v>43556</v>
      </c>
      <c r="M6" s="34">
        <v>43739</v>
      </c>
      <c r="N6" s="34">
        <v>43739</v>
      </c>
      <c r="O6" s="34">
        <v>43922</v>
      </c>
      <c r="P6" s="34">
        <v>43922</v>
      </c>
      <c r="Q6" s="34">
        <v>44105</v>
      </c>
      <c r="R6" s="34">
        <v>44105</v>
      </c>
      <c r="S6" s="34">
        <v>44287</v>
      </c>
      <c r="T6" s="34">
        <v>44287</v>
      </c>
      <c r="U6" s="34">
        <v>44470</v>
      </c>
      <c r="V6" s="34">
        <v>44470</v>
      </c>
      <c r="W6" s="34">
        <v>44652</v>
      </c>
      <c r="X6" s="34">
        <v>44652</v>
      </c>
      <c r="Y6" s="34" t="s">
        <v>151</v>
      </c>
      <c r="Z6" s="34" t="s">
        <v>151</v>
      </c>
      <c r="AA6" s="34">
        <v>44835</v>
      </c>
      <c r="AB6" s="34">
        <v>44835</v>
      </c>
      <c r="AC6" s="34">
        <v>45017</v>
      </c>
      <c r="AD6" s="34">
        <v>45017</v>
      </c>
      <c r="AE6" s="34" t="s">
        <v>127</v>
      </c>
      <c r="AF6" s="34" t="s">
        <v>127</v>
      </c>
      <c r="AG6" s="34">
        <v>45200</v>
      </c>
      <c r="AH6" s="34">
        <v>45200</v>
      </c>
      <c r="AI6" s="34">
        <v>45383</v>
      </c>
      <c r="AJ6" s="34">
        <v>45383</v>
      </c>
      <c r="AK6" s="34" t="s">
        <v>161</v>
      </c>
      <c r="AL6" s="74" t="s">
        <v>161</v>
      </c>
      <c r="AM6" s="34">
        <v>45566</v>
      </c>
      <c r="AN6" s="34">
        <v>45566</v>
      </c>
      <c r="AO6" s="34">
        <v>45748</v>
      </c>
      <c r="AP6" s="34">
        <v>45748</v>
      </c>
    </row>
    <row r="7" spans="1:42" x14ac:dyDescent="0.25">
      <c r="A7" s="36"/>
      <c r="B7" s="37"/>
      <c r="C7" s="38"/>
      <c r="D7" s="39"/>
      <c r="E7" s="40"/>
      <c r="F7" s="54" t="s">
        <v>124</v>
      </c>
      <c r="G7" s="38" t="s">
        <v>48</v>
      </c>
      <c r="H7" s="38" t="s">
        <v>35</v>
      </c>
      <c r="I7" s="38" t="s">
        <v>35</v>
      </c>
      <c r="J7" s="38" t="s">
        <v>36</v>
      </c>
      <c r="K7" s="38" t="s">
        <v>35</v>
      </c>
      <c r="L7" s="38" t="s">
        <v>36</v>
      </c>
      <c r="M7" s="38" t="s">
        <v>35</v>
      </c>
      <c r="N7" s="38" t="s">
        <v>36</v>
      </c>
      <c r="O7" s="38" t="s">
        <v>35</v>
      </c>
      <c r="P7" s="38" t="s">
        <v>36</v>
      </c>
      <c r="Q7" s="38" t="s">
        <v>35</v>
      </c>
      <c r="R7" s="38" t="s">
        <v>36</v>
      </c>
      <c r="S7" s="38" t="s">
        <v>35</v>
      </c>
      <c r="T7" s="38" t="s">
        <v>36</v>
      </c>
      <c r="U7" s="38" t="s">
        <v>35</v>
      </c>
      <c r="V7" s="38" t="s">
        <v>36</v>
      </c>
      <c r="W7" s="38" t="s">
        <v>35</v>
      </c>
      <c r="X7" s="38" t="s">
        <v>36</v>
      </c>
      <c r="Y7" s="38" t="s">
        <v>35</v>
      </c>
      <c r="Z7" s="38" t="s">
        <v>36</v>
      </c>
      <c r="AA7" s="38" t="s">
        <v>35</v>
      </c>
      <c r="AB7" s="38" t="s">
        <v>36</v>
      </c>
      <c r="AC7" s="38" t="s">
        <v>35</v>
      </c>
      <c r="AD7" s="38" t="s">
        <v>36</v>
      </c>
      <c r="AE7" s="38" t="s">
        <v>35</v>
      </c>
      <c r="AF7" s="38" t="s">
        <v>36</v>
      </c>
      <c r="AG7" s="38" t="s">
        <v>35</v>
      </c>
      <c r="AH7" s="38" t="s">
        <v>36</v>
      </c>
      <c r="AI7" s="38" t="s">
        <v>35</v>
      </c>
      <c r="AJ7" s="38" t="s">
        <v>36</v>
      </c>
      <c r="AK7" s="38" t="s">
        <v>35</v>
      </c>
      <c r="AL7" s="75" t="s">
        <v>36</v>
      </c>
      <c r="AM7" s="38" t="s">
        <v>35</v>
      </c>
      <c r="AN7" s="38" t="s">
        <v>36</v>
      </c>
      <c r="AO7" s="38" t="s">
        <v>35</v>
      </c>
      <c r="AP7" s="38" t="s">
        <v>36</v>
      </c>
    </row>
    <row r="8" spans="1:42" ht="13.5" customHeight="1" x14ac:dyDescent="0.25">
      <c r="C8" s="29"/>
      <c r="F8" s="56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</row>
    <row r="9" spans="1:42" ht="13.5" customHeight="1" x14ac:dyDescent="0.25">
      <c r="A9" s="19" t="s">
        <v>9</v>
      </c>
      <c r="B9" s="19" t="s">
        <v>96</v>
      </c>
      <c r="C9" s="15">
        <f>148511.4+297022.8</f>
        <v>445534.19999999995</v>
      </c>
      <c r="D9" s="30">
        <v>10</v>
      </c>
      <c r="E9" s="21">
        <v>43340</v>
      </c>
      <c r="F9" s="52">
        <v>0.03</v>
      </c>
      <c r="G9" s="15">
        <v>1114</v>
      </c>
      <c r="I9" s="15">
        <v>19267</v>
      </c>
      <c r="J9" s="15">
        <v>6683</v>
      </c>
      <c r="K9" s="15">
        <v>19556</v>
      </c>
      <c r="L9" s="15">
        <v>6394</v>
      </c>
      <c r="M9" s="15">
        <v>19850</v>
      </c>
      <c r="N9" s="15">
        <v>6100</v>
      </c>
      <c r="O9" s="15">
        <v>20148</v>
      </c>
      <c r="P9" s="15">
        <v>5802</v>
      </c>
      <c r="Q9" s="15">
        <v>20450</v>
      </c>
      <c r="R9" s="15">
        <v>5500</v>
      </c>
      <c r="S9" s="15">
        <v>20757</v>
      </c>
      <c r="T9" s="15">
        <v>5193</v>
      </c>
      <c r="U9" s="15">
        <v>21068</v>
      </c>
      <c r="V9" s="15">
        <v>4882</v>
      </c>
      <c r="W9" s="15">
        <v>21384</v>
      </c>
      <c r="X9" s="15">
        <v>4566</v>
      </c>
      <c r="AA9" s="15">
        <v>21705</v>
      </c>
      <c r="AB9" s="15">
        <v>4245</v>
      </c>
      <c r="AC9" s="15">
        <v>22030</v>
      </c>
      <c r="AD9" s="15">
        <v>3920</v>
      </c>
      <c r="AG9" s="15">
        <v>22361</v>
      </c>
      <c r="AH9" s="15">
        <f>3590-1</f>
        <v>3589</v>
      </c>
      <c r="AI9" s="15">
        <v>22696</v>
      </c>
      <c r="AJ9" s="15">
        <v>3254</v>
      </c>
      <c r="AK9" s="15"/>
      <c r="AL9" s="15"/>
      <c r="AM9" s="15">
        <v>23037</v>
      </c>
      <c r="AN9" s="15">
        <f>2914-1</f>
        <v>2913</v>
      </c>
      <c r="AO9" s="15">
        <v>23382</v>
      </c>
      <c r="AP9" s="15">
        <v>2568</v>
      </c>
    </row>
    <row r="10" spans="1:42" x14ac:dyDescent="0.25">
      <c r="A10" s="19" t="s">
        <v>9</v>
      </c>
      <c r="B10" s="19" t="s">
        <v>97</v>
      </c>
      <c r="C10" s="15">
        <v>51667.8</v>
      </c>
      <c r="D10" s="30">
        <v>10</v>
      </c>
      <c r="E10" s="21">
        <v>43497</v>
      </c>
      <c r="F10" s="52">
        <v>0.03</v>
      </c>
      <c r="G10" s="15">
        <v>258</v>
      </c>
      <c r="K10" s="15">
        <v>2234</v>
      </c>
      <c r="L10" s="15">
        <v>775</v>
      </c>
      <c r="M10" s="15">
        <v>2268</v>
      </c>
      <c r="N10" s="15">
        <v>741</v>
      </c>
      <c r="O10" s="15">
        <v>2302</v>
      </c>
      <c r="P10" s="15">
        <v>707</v>
      </c>
      <c r="Q10" s="15">
        <v>2336</v>
      </c>
      <c r="R10" s="15">
        <v>673</v>
      </c>
      <c r="S10" s="15">
        <v>2372</v>
      </c>
      <c r="T10" s="15">
        <v>637</v>
      </c>
      <c r="U10" s="15">
        <v>2407</v>
      </c>
      <c r="V10" s="15">
        <v>602</v>
      </c>
      <c r="W10" s="15">
        <v>2443</v>
      </c>
      <c r="X10" s="15">
        <v>566</v>
      </c>
      <c r="AA10" s="15">
        <v>2480</v>
      </c>
      <c r="AB10" s="15">
        <v>529</v>
      </c>
      <c r="AC10" s="15">
        <v>2517</v>
      </c>
      <c r="AD10" s="15">
        <v>492</v>
      </c>
      <c r="AG10" s="15">
        <v>2555</v>
      </c>
      <c r="AH10" s="15">
        <f>455-1</f>
        <v>454</v>
      </c>
      <c r="AI10" s="15">
        <v>2593</v>
      </c>
      <c r="AJ10" s="15">
        <v>416</v>
      </c>
      <c r="AK10" s="15"/>
      <c r="AL10" s="15"/>
      <c r="AM10" s="15">
        <v>2632</v>
      </c>
      <c r="AN10" s="15">
        <v>377</v>
      </c>
      <c r="AO10" s="15">
        <v>2672</v>
      </c>
      <c r="AP10" s="15">
        <f>338-1</f>
        <v>337</v>
      </c>
    </row>
    <row r="11" spans="1:42" x14ac:dyDescent="0.25">
      <c r="A11" s="19" t="s">
        <v>9</v>
      </c>
      <c r="B11" s="19" t="s">
        <v>98</v>
      </c>
      <c r="C11" s="15">
        <v>20000</v>
      </c>
      <c r="D11" s="30">
        <v>5</v>
      </c>
      <c r="E11" s="21">
        <v>43497</v>
      </c>
      <c r="F11" s="52">
        <v>0.03</v>
      </c>
      <c r="G11" s="15">
        <v>100</v>
      </c>
      <c r="K11" s="15">
        <v>1869</v>
      </c>
      <c r="L11" s="15">
        <v>300</v>
      </c>
      <c r="M11" s="15">
        <v>1897</v>
      </c>
      <c r="N11" s="15">
        <v>272</v>
      </c>
      <c r="O11" s="15">
        <v>1925</v>
      </c>
      <c r="P11" s="15">
        <v>244</v>
      </c>
      <c r="Q11" s="15">
        <v>1954</v>
      </c>
      <c r="R11" s="15">
        <v>215</v>
      </c>
      <c r="S11" s="15">
        <v>1983</v>
      </c>
      <c r="T11" s="15">
        <v>186</v>
      </c>
      <c r="U11" s="15">
        <v>2013</v>
      </c>
      <c r="V11" s="15">
        <v>156</v>
      </c>
      <c r="W11" s="15">
        <v>2043</v>
      </c>
      <c r="X11" s="15">
        <v>126</v>
      </c>
      <c r="AA11" s="15">
        <v>2074</v>
      </c>
      <c r="AB11" s="15">
        <v>95</v>
      </c>
      <c r="AC11" s="15">
        <v>2105</v>
      </c>
      <c r="AD11" s="15">
        <v>64</v>
      </c>
      <c r="AE11">
        <v>2137</v>
      </c>
      <c r="AF11">
        <v>11</v>
      </c>
    </row>
    <row r="12" spans="1:42" x14ac:dyDescent="0.25">
      <c r="B12" s="19"/>
      <c r="E12" s="21"/>
      <c r="F12" s="15"/>
      <c r="V12" s="15"/>
      <c r="X12" s="15"/>
    </row>
    <row r="13" spans="1:42" ht="15.75" thickBot="1" x14ac:dyDescent="0.3">
      <c r="A13" s="17" t="s">
        <v>52</v>
      </c>
      <c r="B13" s="50"/>
      <c r="C13" s="18">
        <f>SUM(C9:C12)</f>
        <v>517201.99999999994</v>
      </c>
      <c r="D13" s="43"/>
      <c r="E13" s="49"/>
      <c r="F13" s="49"/>
      <c r="G13" s="18">
        <f>SUM(G9:G12)</f>
        <v>1472</v>
      </c>
      <c r="H13" s="18">
        <f>SUM(H9:H11)</f>
        <v>0</v>
      </c>
      <c r="I13" s="18">
        <f t="shared" ref="I13:Q13" si="0">SUM(I9:I12)</f>
        <v>19267</v>
      </c>
      <c r="J13" s="18">
        <f t="shared" si="0"/>
        <v>6683</v>
      </c>
      <c r="K13" s="18">
        <f t="shared" si="0"/>
        <v>23659</v>
      </c>
      <c r="L13" s="18">
        <f t="shared" si="0"/>
        <v>7469</v>
      </c>
      <c r="M13" s="18">
        <f t="shared" si="0"/>
        <v>24015</v>
      </c>
      <c r="N13" s="18">
        <f t="shared" si="0"/>
        <v>7113</v>
      </c>
      <c r="O13" s="18">
        <f t="shared" si="0"/>
        <v>24375</v>
      </c>
      <c r="P13" s="18">
        <f t="shared" si="0"/>
        <v>6753</v>
      </c>
      <c r="Q13" s="18">
        <f t="shared" si="0"/>
        <v>24740</v>
      </c>
      <c r="R13" s="18">
        <f>SUM(R9:R11)</f>
        <v>6388</v>
      </c>
      <c r="S13" s="18">
        <f t="shared" ref="S13:X13" si="1">SUM(S9:S12)</f>
        <v>25112</v>
      </c>
      <c r="T13" s="18">
        <f t="shared" si="1"/>
        <v>6016</v>
      </c>
      <c r="U13" s="18">
        <f t="shared" si="1"/>
        <v>25488</v>
      </c>
      <c r="V13" s="18">
        <f t="shared" si="1"/>
        <v>5640</v>
      </c>
      <c r="W13" s="18">
        <f t="shared" si="1"/>
        <v>25870</v>
      </c>
      <c r="X13" s="18">
        <f t="shared" si="1"/>
        <v>5258</v>
      </c>
      <c r="Y13" s="18">
        <f>SUM(Y9:Y11)</f>
        <v>0</v>
      </c>
      <c r="Z13" s="18">
        <f>SUM(Z9:Z11)</f>
        <v>0</v>
      </c>
      <c r="AA13" s="18">
        <f t="shared" ref="AA13:AJ13" si="2">SUM(AA9:AA12)</f>
        <v>26259</v>
      </c>
      <c r="AB13" s="18">
        <f t="shared" si="2"/>
        <v>4869</v>
      </c>
      <c r="AC13" s="18">
        <f t="shared" si="2"/>
        <v>26652</v>
      </c>
      <c r="AD13" s="18">
        <f t="shared" si="2"/>
        <v>4476</v>
      </c>
      <c r="AE13" s="18">
        <f t="shared" si="2"/>
        <v>2137</v>
      </c>
      <c r="AF13" s="18">
        <f t="shared" si="2"/>
        <v>11</v>
      </c>
      <c r="AG13" s="18">
        <f t="shared" si="2"/>
        <v>24916</v>
      </c>
      <c r="AH13" s="18">
        <f t="shared" si="2"/>
        <v>4043</v>
      </c>
      <c r="AI13" s="18">
        <f t="shared" si="2"/>
        <v>25289</v>
      </c>
      <c r="AJ13" s="18">
        <f t="shared" si="2"/>
        <v>3670</v>
      </c>
      <c r="AK13" s="18">
        <f t="shared" ref="AK13:AP13" si="3">SUM(AK9:AK11)</f>
        <v>0</v>
      </c>
      <c r="AL13" s="18">
        <f t="shared" si="3"/>
        <v>0</v>
      </c>
      <c r="AM13" s="18">
        <f t="shared" si="3"/>
        <v>25669</v>
      </c>
      <c r="AN13" s="18">
        <f t="shared" si="3"/>
        <v>3290</v>
      </c>
      <c r="AO13" s="18">
        <f t="shared" si="3"/>
        <v>26054</v>
      </c>
      <c r="AP13" s="18">
        <f t="shared" si="3"/>
        <v>2905</v>
      </c>
    </row>
    <row r="14" spans="1:42" ht="15.75" thickTop="1" x14ac:dyDescent="0.25">
      <c r="B14" s="41"/>
      <c r="E14" s="21"/>
      <c r="F14" s="21"/>
      <c r="V14" s="15"/>
      <c r="X14" s="15"/>
      <c r="AA14" s="15"/>
      <c r="AB14" s="15"/>
    </row>
    <row r="15" spans="1:42" x14ac:dyDescent="0.25">
      <c r="A15" s="26"/>
      <c r="AA15" s="15"/>
    </row>
    <row r="16" spans="1:42" x14ac:dyDescent="0.25">
      <c r="A16" s="19" t="s">
        <v>9</v>
      </c>
      <c r="B16" s="19" t="s">
        <v>99</v>
      </c>
      <c r="C16" s="15">
        <v>1081333.6399999999</v>
      </c>
      <c r="D16" s="30">
        <v>5</v>
      </c>
      <c r="E16" s="16">
        <v>44166</v>
      </c>
      <c r="F16" s="56">
        <v>0.03</v>
      </c>
      <c r="G16" s="15">
        <v>10813</v>
      </c>
      <c r="S16" s="15">
        <v>101034</v>
      </c>
      <c r="T16" s="15">
        <v>16220</v>
      </c>
      <c r="U16" s="15">
        <v>102549</v>
      </c>
      <c r="V16" s="15">
        <v>14705</v>
      </c>
      <c r="W16" s="15">
        <v>104087</v>
      </c>
      <c r="X16" s="15">
        <v>13167</v>
      </c>
      <c r="AA16" s="15">
        <v>105649</v>
      </c>
      <c r="AB16" s="15">
        <v>11605</v>
      </c>
      <c r="AC16" s="15">
        <v>107233</v>
      </c>
      <c r="AD16" s="15">
        <v>10020</v>
      </c>
      <c r="AG16" s="15">
        <v>108842</v>
      </c>
      <c r="AH16" s="15">
        <v>8412</v>
      </c>
      <c r="AI16" s="15">
        <v>110474</v>
      </c>
      <c r="AJ16" s="15">
        <f>6779+1</f>
        <v>6780</v>
      </c>
      <c r="AK16" s="15">
        <v>341466</v>
      </c>
      <c r="AL16" s="15">
        <v>1707</v>
      </c>
      <c r="AM16" s="15"/>
      <c r="AN16" s="15"/>
      <c r="AO16" s="15"/>
      <c r="AP16" s="15"/>
    </row>
    <row r="17" spans="1:42" x14ac:dyDescent="0.25">
      <c r="AA17" s="15"/>
      <c r="AC17" s="59"/>
      <c r="AD17" s="59"/>
      <c r="AE17" s="59"/>
      <c r="AF17" s="59"/>
    </row>
    <row r="18" spans="1:42" ht="15.75" thickBot="1" x14ac:dyDescent="0.3">
      <c r="A18" s="17" t="s">
        <v>58</v>
      </c>
      <c r="B18" s="50"/>
      <c r="C18" s="18">
        <f>SUM(C15:C17)</f>
        <v>1081333.6399999999</v>
      </c>
      <c r="D18" s="43"/>
      <c r="E18" s="49"/>
      <c r="F18" s="49"/>
      <c r="G18" s="18">
        <f t="shared" ref="G18" si="4">SUM(G15:G17)</f>
        <v>10813</v>
      </c>
      <c r="Q18" s="18">
        <f t="shared" ref="Q18:AI18" si="5">SUM(Q15:Q17)</f>
        <v>0</v>
      </c>
      <c r="R18" s="18">
        <f t="shared" si="5"/>
        <v>0</v>
      </c>
      <c r="S18" s="18">
        <f t="shared" si="5"/>
        <v>101034</v>
      </c>
      <c r="T18" s="18">
        <f t="shared" si="5"/>
        <v>16220</v>
      </c>
      <c r="U18" s="18">
        <f t="shared" si="5"/>
        <v>102549</v>
      </c>
      <c r="V18" s="18">
        <f t="shared" si="5"/>
        <v>14705</v>
      </c>
      <c r="W18" s="18">
        <f t="shared" si="5"/>
        <v>104087</v>
      </c>
      <c r="X18" s="18">
        <f t="shared" si="5"/>
        <v>13167</v>
      </c>
      <c r="Y18" s="18">
        <f t="shared" si="5"/>
        <v>0</v>
      </c>
      <c r="Z18" s="18">
        <f t="shared" si="5"/>
        <v>0</v>
      </c>
      <c r="AA18" s="18">
        <f t="shared" si="5"/>
        <v>105649</v>
      </c>
      <c r="AB18" s="18">
        <f t="shared" si="5"/>
        <v>11605</v>
      </c>
      <c r="AC18" s="18">
        <f t="shared" si="5"/>
        <v>107233</v>
      </c>
      <c r="AD18" s="18">
        <f t="shared" si="5"/>
        <v>10020</v>
      </c>
      <c r="AE18" s="18">
        <f t="shared" si="5"/>
        <v>0</v>
      </c>
      <c r="AF18" s="18">
        <f t="shared" si="5"/>
        <v>0</v>
      </c>
      <c r="AG18" s="18">
        <f t="shared" si="5"/>
        <v>108842</v>
      </c>
      <c r="AH18" s="18">
        <f t="shared" si="5"/>
        <v>8412</v>
      </c>
      <c r="AI18" s="18">
        <f t="shared" si="5"/>
        <v>110474</v>
      </c>
      <c r="AJ18" s="18">
        <f>SUM(AJ15:AJ17)</f>
        <v>6780</v>
      </c>
      <c r="AK18" s="18">
        <f t="shared" ref="AK18" si="6">SUM(AK15:AK17)</f>
        <v>341466</v>
      </c>
      <c r="AL18" s="18">
        <f>SUM(AL15:AL17)</f>
        <v>1707</v>
      </c>
      <c r="AM18" s="18">
        <f t="shared" ref="AM18:AP18" si="7">SUM(AM15:AM17)</f>
        <v>0</v>
      </c>
      <c r="AN18" s="18">
        <f t="shared" si="7"/>
        <v>0</v>
      </c>
      <c r="AO18" s="18">
        <f t="shared" si="7"/>
        <v>0</v>
      </c>
      <c r="AP18" s="18">
        <f t="shared" si="7"/>
        <v>0</v>
      </c>
    </row>
    <row r="19" spans="1:42" ht="15.75" thickTop="1" x14ac:dyDescent="0.25">
      <c r="B19" s="8"/>
      <c r="E19" s="21"/>
      <c r="F19" s="21"/>
      <c r="V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</row>
    <row r="20" spans="1:42" x14ac:dyDescent="0.25">
      <c r="B20" s="8"/>
      <c r="E20" s="21"/>
      <c r="F20" s="21"/>
      <c r="V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</row>
    <row r="21" spans="1:42" x14ac:dyDescent="0.25">
      <c r="A21" s="19" t="s">
        <v>9</v>
      </c>
      <c r="B21" s="19" t="s">
        <v>146</v>
      </c>
      <c r="C21" s="15">
        <v>46665</v>
      </c>
      <c r="D21" s="30">
        <v>5</v>
      </c>
      <c r="E21" s="16">
        <v>45292</v>
      </c>
      <c r="F21" s="56">
        <v>5.2499999999999998E-2</v>
      </c>
      <c r="G21" s="15">
        <v>817</v>
      </c>
      <c r="V21" s="15"/>
      <c r="X21" s="15"/>
      <c r="AA21" s="15"/>
      <c r="AB21" s="15"/>
      <c r="AC21" s="15"/>
      <c r="AD21" s="15"/>
      <c r="AG21" s="15"/>
      <c r="AH21" s="15"/>
      <c r="AI21" s="15">
        <v>4141</v>
      </c>
      <c r="AJ21" s="15">
        <v>1225</v>
      </c>
      <c r="AK21" s="15"/>
      <c r="AL21" s="15"/>
      <c r="AM21" s="15">
        <v>4250</v>
      </c>
      <c r="AN21" s="15">
        <v>1116</v>
      </c>
      <c r="AO21" s="15">
        <f>4362</f>
        <v>4362</v>
      </c>
      <c r="AP21" s="15">
        <f>1005-1</f>
        <v>1004</v>
      </c>
    </row>
    <row r="22" spans="1:42" x14ac:dyDescent="0.25">
      <c r="A22" s="19" t="s">
        <v>9</v>
      </c>
      <c r="B22" s="19" t="s">
        <v>157</v>
      </c>
      <c r="C22" s="15">
        <v>48000</v>
      </c>
      <c r="D22" s="30">
        <v>5</v>
      </c>
      <c r="E22" s="16">
        <v>45453</v>
      </c>
      <c r="F22" s="56">
        <v>5.2499999999999998E-2</v>
      </c>
      <c r="G22" s="96">
        <v>630</v>
      </c>
      <c r="V22" s="15"/>
      <c r="X22" s="15"/>
      <c r="AA22" s="15"/>
      <c r="AB22" s="15"/>
      <c r="AC22" s="15"/>
      <c r="AD22" s="15"/>
      <c r="AG22" s="15"/>
      <c r="AH22" s="15"/>
      <c r="AI22" s="15"/>
      <c r="AJ22" s="15"/>
      <c r="AK22" s="15"/>
      <c r="AL22" s="15"/>
      <c r="AM22" s="15">
        <v>4260</v>
      </c>
      <c r="AN22" s="15">
        <v>1260</v>
      </c>
      <c r="AO22" s="15">
        <v>4372</v>
      </c>
      <c r="AP22" s="15">
        <v>1148</v>
      </c>
    </row>
    <row r="23" spans="1:42" x14ac:dyDescent="0.25">
      <c r="AA23" s="15"/>
      <c r="AC23" s="59"/>
      <c r="AD23" s="59"/>
      <c r="AE23" s="59"/>
      <c r="AF23" s="59"/>
    </row>
    <row r="24" spans="1:42" ht="15.75" thickBot="1" x14ac:dyDescent="0.3">
      <c r="A24" s="17" t="s">
        <v>140</v>
      </c>
      <c r="B24" s="50"/>
      <c r="C24" s="18">
        <f>SUM(C20:C23)</f>
        <v>94665</v>
      </c>
      <c r="D24" s="43"/>
      <c r="E24" s="49"/>
      <c r="F24" s="49"/>
      <c r="G24" s="18">
        <f t="shared" ref="G24" si="8">SUM(G20:G23)</f>
        <v>1447</v>
      </c>
      <c r="Q24" s="18">
        <f t="shared" ref="Q24:AI24" si="9">SUM(Q20:Q23)</f>
        <v>0</v>
      </c>
      <c r="R24" s="18">
        <f t="shared" si="9"/>
        <v>0</v>
      </c>
      <c r="S24" s="18">
        <f t="shared" si="9"/>
        <v>0</v>
      </c>
      <c r="T24" s="18">
        <f t="shared" si="9"/>
        <v>0</v>
      </c>
      <c r="U24" s="18">
        <f t="shared" si="9"/>
        <v>0</v>
      </c>
      <c r="V24" s="18">
        <f t="shared" si="9"/>
        <v>0</v>
      </c>
      <c r="W24" s="18">
        <f t="shared" si="9"/>
        <v>0</v>
      </c>
      <c r="X24" s="18">
        <f t="shared" si="9"/>
        <v>0</v>
      </c>
      <c r="Y24" s="18">
        <f t="shared" si="9"/>
        <v>0</v>
      </c>
      <c r="Z24" s="18">
        <f t="shared" si="9"/>
        <v>0</v>
      </c>
      <c r="AA24" s="18">
        <f t="shared" si="9"/>
        <v>0</v>
      </c>
      <c r="AB24" s="18">
        <f t="shared" si="9"/>
        <v>0</v>
      </c>
      <c r="AC24" s="18">
        <f t="shared" si="9"/>
        <v>0</v>
      </c>
      <c r="AD24" s="18">
        <f t="shared" si="9"/>
        <v>0</v>
      </c>
      <c r="AE24" s="18">
        <f t="shared" si="9"/>
        <v>0</v>
      </c>
      <c r="AF24" s="18">
        <f t="shared" si="9"/>
        <v>0</v>
      </c>
      <c r="AG24" s="18">
        <f t="shared" si="9"/>
        <v>0</v>
      </c>
      <c r="AH24" s="18">
        <f t="shared" si="9"/>
        <v>0</v>
      </c>
      <c r="AI24" s="18">
        <f t="shared" si="9"/>
        <v>4141</v>
      </c>
      <c r="AJ24" s="18">
        <f>SUM(AJ20:AJ23)</f>
        <v>1225</v>
      </c>
      <c r="AK24" s="18">
        <f t="shared" ref="AK24" si="10">SUM(AK21:AK23)</f>
        <v>0</v>
      </c>
      <c r="AL24" s="18">
        <f>SUM(AL21:AL23)</f>
        <v>0</v>
      </c>
      <c r="AM24" s="18">
        <f t="shared" ref="AM24:AP24" si="11">SUM(AM21:AM23)</f>
        <v>8510</v>
      </c>
      <c r="AN24" s="18">
        <f t="shared" si="11"/>
        <v>2376</v>
      </c>
      <c r="AO24" s="18">
        <f t="shared" si="11"/>
        <v>8734</v>
      </c>
      <c r="AP24" s="18">
        <f t="shared" si="11"/>
        <v>2152</v>
      </c>
    </row>
    <row r="25" spans="1:42" ht="15.75" thickTop="1" x14ac:dyDescent="0.25">
      <c r="B25" s="8"/>
      <c r="E25" s="21"/>
      <c r="F25" s="21"/>
      <c r="V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</row>
    <row r="26" spans="1:42" x14ac:dyDescent="0.25">
      <c r="A26" s="19" t="s">
        <v>9</v>
      </c>
      <c r="B26" s="19" t="s">
        <v>164</v>
      </c>
      <c r="C26" s="15">
        <v>76019.199999999997</v>
      </c>
      <c r="D26" s="30">
        <v>7</v>
      </c>
      <c r="E26" s="21">
        <v>45658</v>
      </c>
      <c r="F26" s="56">
        <v>5.2499999999999998E-2</v>
      </c>
      <c r="G26" s="15">
        <v>998</v>
      </c>
      <c r="V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>
        <v>4563</v>
      </c>
      <c r="AP26" s="15">
        <v>1996</v>
      </c>
    </row>
    <row r="27" spans="1:42" x14ac:dyDescent="0.25">
      <c r="A27" s="19" t="s">
        <v>9</v>
      </c>
      <c r="B27" s="19" t="s">
        <v>175</v>
      </c>
      <c r="C27" s="15">
        <v>143610</v>
      </c>
      <c r="D27" s="30">
        <v>5</v>
      </c>
      <c r="E27" s="21">
        <v>45778</v>
      </c>
      <c r="F27" s="56">
        <v>5.2499999999999998E-2</v>
      </c>
      <c r="G27" s="15">
        <v>3141</v>
      </c>
      <c r="V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</row>
    <row r="28" spans="1:42" x14ac:dyDescent="0.25">
      <c r="B28" s="19"/>
      <c r="E28" s="21"/>
      <c r="F28" s="21"/>
      <c r="V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</row>
    <row r="29" spans="1:42" ht="15.75" thickBot="1" x14ac:dyDescent="0.3">
      <c r="A29" s="17" t="s">
        <v>162</v>
      </c>
      <c r="B29" s="50"/>
      <c r="C29" s="18">
        <f>SUM(C25:C28)</f>
        <v>219629.2</v>
      </c>
      <c r="D29" s="43"/>
      <c r="E29" s="49"/>
      <c r="F29" s="49"/>
      <c r="G29" s="18">
        <f t="shared" ref="G29" si="12">SUM(G25:G28)</f>
        <v>4139</v>
      </c>
      <c r="Q29" s="18">
        <f t="shared" ref="Q29:AI29" si="13">SUM(Q25:Q28)</f>
        <v>0</v>
      </c>
      <c r="R29" s="18">
        <f t="shared" si="13"/>
        <v>0</v>
      </c>
      <c r="S29" s="18">
        <f t="shared" si="13"/>
        <v>0</v>
      </c>
      <c r="T29" s="18">
        <f t="shared" si="13"/>
        <v>0</v>
      </c>
      <c r="U29" s="18">
        <f t="shared" si="13"/>
        <v>0</v>
      </c>
      <c r="V29" s="18">
        <f t="shared" si="13"/>
        <v>0</v>
      </c>
      <c r="W29" s="18">
        <f t="shared" si="13"/>
        <v>0</v>
      </c>
      <c r="X29" s="18">
        <f t="shared" si="13"/>
        <v>0</v>
      </c>
      <c r="Y29" s="18">
        <f t="shared" si="13"/>
        <v>0</v>
      </c>
      <c r="Z29" s="18">
        <f t="shared" si="13"/>
        <v>0</v>
      </c>
      <c r="AA29" s="18">
        <f t="shared" si="13"/>
        <v>0</v>
      </c>
      <c r="AB29" s="18">
        <f t="shared" si="13"/>
        <v>0</v>
      </c>
      <c r="AC29" s="18">
        <f t="shared" si="13"/>
        <v>0</v>
      </c>
      <c r="AD29" s="18">
        <f t="shared" si="13"/>
        <v>0</v>
      </c>
      <c r="AE29" s="18">
        <f t="shared" si="13"/>
        <v>0</v>
      </c>
      <c r="AF29" s="18">
        <f t="shared" si="13"/>
        <v>0</v>
      </c>
      <c r="AG29" s="18">
        <f t="shared" si="13"/>
        <v>0</v>
      </c>
      <c r="AH29" s="18">
        <f t="shared" si="13"/>
        <v>0</v>
      </c>
      <c r="AI29" s="18">
        <f t="shared" si="13"/>
        <v>0</v>
      </c>
      <c r="AJ29" s="18">
        <f>SUM(AJ25:AJ28)</f>
        <v>0</v>
      </c>
      <c r="AK29" s="18">
        <f t="shared" ref="AK29" si="14">SUM(AK25:AK28)</f>
        <v>0</v>
      </c>
      <c r="AL29" s="18">
        <f>SUM(AL25:AL28)</f>
        <v>0</v>
      </c>
      <c r="AM29" s="18">
        <f t="shared" ref="AM29:AP29" si="15">SUM(AM25:AM28)</f>
        <v>0</v>
      </c>
      <c r="AN29" s="18">
        <f t="shared" si="15"/>
        <v>0</v>
      </c>
      <c r="AO29" s="18">
        <f t="shared" si="15"/>
        <v>4563</v>
      </c>
      <c r="AP29" s="18">
        <f t="shared" si="15"/>
        <v>1996</v>
      </c>
    </row>
    <row r="30" spans="1:42" ht="15.75" thickTop="1" x14ac:dyDescent="0.25">
      <c r="AA30" s="15"/>
    </row>
    <row r="31" spans="1:42" x14ac:dyDescent="0.25">
      <c r="V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46">
        <f>AM13+AM18+AM24</f>
        <v>34179</v>
      </c>
      <c r="AN31" s="46">
        <f>AN13+AN18+AN24</f>
        <v>5666</v>
      </c>
      <c r="AO31" s="46">
        <f>AO13+AO18+AO24+AO29</f>
        <v>39351</v>
      </c>
      <c r="AP31" s="46">
        <f>AP13+AP18+AP24+AP29</f>
        <v>7053</v>
      </c>
    </row>
    <row r="33" spans="25:42" ht="15.75" thickBot="1" x14ac:dyDescent="0.3">
      <c r="Y33" s="15"/>
      <c r="Z33" s="15"/>
      <c r="AA33" s="15"/>
      <c r="AB33" s="15"/>
      <c r="AE33" s="15"/>
      <c r="AF33" s="15"/>
      <c r="AG33" s="15"/>
      <c r="AH33" s="15"/>
      <c r="AK33" s="15"/>
      <c r="AL33" s="15"/>
      <c r="AM33" s="15"/>
      <c r="AN33" s="15"/>
      <c r="AO33" s="90">
        <f>AO31+AM31</f>
        <v>73530</v>
      </c>
      <c r="AP33" s="90">
        <f>AP31+G26+AN31+G22+G27</f>
        <v>17488</v>
      </c>
    </row>
    <row r="34" spans="25:42" ht="15.75" thickTop="1" x14ac:dyDescent="0.25">
      <c r="Y34" s="29"/>
      <c r="Z34" s="29"/>
      <c r="AA34" s="29"/>
      <c r="AB34" s="29"/>
      <c r="AE34" s="29"/>
      <c r="AF34" s="29"/>
      <c r="AG34" s="29"/>
      <c r="AH34" s="29"/>
      <c r="AK34" s="29"/>
      <c r="AL34" s="29"/>
      <c r="AM34" s="29"/>
      <c r="AN34" s="29"/>
      <c r="AO34" s="29" t="s">
        <v>35</v>
      </c>
      <c r="AP34" s="29" t="s">
        <v>36</v>
      </c>
    </row>
    <row r="35" spans="25:42" x14ac:dyDescent="0.25">
      <c r="Y35" s="29"/>
      <c r="Z35" s="29"/>
      <c r="AA35" s="29"/>
      <c r="AB35" s="29"/>
      <c r="AE35" s="29"/>
      <c r="AF35" s="29"/>
      <c r="AG35" s="29"/>
      <c r="AH35" s="29"/>
      <c r="AK35" s="29"/>
      <c r="AL35" s="29"/>
      <c r="AM35" s="29"/>
      <c r="AN35" s="29"/>
      <c r="AO35" s="29" t="s">
        <v>162</v>
      </c>
      <c r="AP35" s="29" t="s">
        <v>162</v>
      </c>
    </row>
    <row r="36" spans="25:42" x14ac:dyDescent="0.25">
      <c r="AM36" s="19"/>
      <c r="AN36" s="19"/>
      <c r="AO36" s="19"/>
      <c r="AP36" s="19"/>
    </row>
    <row r="37" spans="25:42" x14ac:dyDescent="0.25">
      <c r="AJ37" s="15"/>
      <c r="AK37" s="15"/>
      <c r="AL37" s="15"/>
      <c r="AM37" s="15"/>
      <c r="AN37" s="15"/>
      <c r="AO37" s="15"/>
      <c r="AP37" s="15"/>
    </row>
    <row r="38" spans="25:42" x14ac:dyDescent="0.25">
      <c r="AO38" s="15"/>
    </row>
    <row r="39" spans="25:42" x14ac:dyDescent="0.25">
      <c r="AP39" s="15"/>
    </row>
    <row r="41" spans="25:42" x14ac:dyDescent="0.25">
      <c r="AM41" s="15"/>
    </row>
    <row r="42" spans="25:42" x14ac:dyDescent="0.25">
      <c r="AO42" s="15"/>
    </row>
    <row r="43" spans="25:42" x14ac:dyDescent="0.25">
      <c r="AO43" s="15"/>
    </row>
  </sheetData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F2E1B-1C3A-47B8-B11B-D835A978DE44}">
  <dimension ref="A1:AA66"/>
  <sheetViews>
    <sheetView topLeftCell="A47" workbookViewId="0">
      <selection activeCell="Y21" sqref="Y21"/>
    </sheetView>
  </sheetViews>
  <sheetFormatPr defaultRowHeight="15" x14ac:dyDescent="0.25"/>
  <cols>
    <col min="1" max="1" width="6.7109375" style="19" customWidth="1"/>
    <col min="2" max="2" width="12.28515625" style="13" customWidth="1"/>
    <col min="3" max="3" width="13.85546875" style="15" customWidth="1"/>
    <col min="4" max="4" width="6.7109375" style="30" customWidth="1"/>
    <col min="5" max="5" width="9.140625" style="16"/>
    <col min="6" max="6" width="9.140625" style="56"/>
    <col min="7" max="7" width="10.28515625" style="15" customWidth="1"/>
    <col min="8" max="8" width="13.28515625" style="15" hidden="1" customWidth="1"/>
    <col min="9" max="9" width="11.28515625" style="15" hidden="1" customWidth="1"/>
    <col min="10" max="10" width="11.7109375" style="15" hidden="1" customWidth="1"/>
    <col min="11" max="11" width="13.42578125" style="15" hidden="1" customWidth="1"/>
    <col min="12" max="12" width="11.7109375" style="15" hidden="1" customWidth="1"/>
    <col min="13" max="13" width="11.7109375" hidden="1" customWidth="1"/>
    <col min="14" max="14" width="11.7109375" style="15" hidden="1" customWidth="1"/>
    <col min="15" max="15" width="11.7109375" hidden="1" customWidth="1"/>
    <col min="16" max="16" width="13.7109375" style="15" hidden="1" customWidth="1"/>
    <col min="17" max="17" width="13.7109375" hidden="1" customWidth="1"/>
    <col min="18" max="18" width="13.7109375" style="15" hidden="1" customWidth="1"/>
    <col min="19" max="19" width="13.7109375" hidden="1" customWidth="1"/>
    <col min="20" max="27" width="13.7109375" customWidth="1"/>
    <col min="212" max="212" width="3.7109375" customWidth="1"/>
    <col min="213" max="213" width="6.7109375" customWidth="1"/>
    <col min="214" max="214" width="7" customWidth="1"/>
    <col min="215" max="215" width="13.85546875" customWidth="1"/>
    <col min="216" max="216" width="10" customWidth="1"/>
    <col min="217" max="217" width="14.28515625" customWidth="1"/>
    <col min="218" max="218" width="6.7109375" customWidth="1"/>
    <col min="220" max="220" width="7.7109375" customWidth="1"/>
    <col min="221" max="221" width="10.5703125" customWidth="1"/>
    <col min="222" max="222" width="10.28515625" customWidth="1"/>
    <col min="223" max="231" width="0" hidden="1" customWidth="1"/>
    <col min="232" max="232" width="13.28515625" customWidth="1"/>
    <col min="233" max="233" width="11.28515625" customWidth="1"/>
    <col min="234" max="234" width="11.7109375" customWidth="1"/>
    <col min="235" max="235" width="13.42578125" customWidth="1"/>
    <col min="236" max="238" width="11.7109375" customWidth="1"/>
    <col min="468" max="468" width="3.7109375" customWidth="1"/>
    <col min="469" max="469" width="6.7109375" customWidth="1"/>
    <col min="470" max="470" width="7" customWidth="1"/>
    <col min="471" max="471" width="13.85546875" customWidth="1"/>
    <col min="472" max="472" width="10" customWidth="1"/>
    <col min="473" max="473" width="14.28515625" customWidth="1"/>
    <col min="474" max="474" width="6.7109375" customWidth="1"/>
    <col min="476" max="476" width="7.7109375" customWidth="1"/>
    <col min="477" max="477" width="10.5703125" customWidth="1"/>
    <col min="478" max="478" width="10.28515625" customWidth="1"/>
    <col min="479" max="487" width="0" hidden="1" customWidth="1"/>
    <col min="488" max="488" width="13.28515625" customWidth="1"/>
    <col min="489" max="489" width="11.28515625" customWidth="1"/>
    <col min="490" max="490" width="11.7109375" customWidth="1"/>
    <col min="491" max="491" width="13.42578125" customWidth="1"/>
    <col min="492" max="494" width="11.7109375" customWidth="1"/>
    <col min="724" max="724" width="3.7109375" customWidth="1"/>
    <col min="725" max="725" width="6.7109375" customWidth="1"/>
    <col min="726" max="726" width="7" customWidth="1"/>
    <col min="727" max="727" width="13.85546875" customWidth="1"/>
    <col min="728" max="728" width="10" customWidth="1"/>
    <col min="729" max="729" width="14.28515625" customWidth="1"/>
    <col min="730" max="730" width="6.7109375" customWidth="1"/>
    <col min="732" max="732" width="7.7109375" customWidth="1"/>
    <col min="733" max="733" width="10.5703125" customWidth="1"/>
    <col min="734" max="734" width="10.28515625" customWidth="1"/>
    <col min="735" max="743" width="0" hidden="1" customWidth="1"/>
    <col min="744" max="744" width="13.28515625" customWidth="1"/>
    <col min="745" max="745" width="11.28515625" customWidth="1"/>
    <col min="746" max="746" width="11.7109375" customWidth="1"/>
    <col min="747" max="747" width="13.42578125" customWidth="1"/>
    <col min="748" max="750" width="11.7109375" customWidth="1"/>
    <col min="980" max="980" width="3.7109375" customWidth="1"/>
    <col min="981" max="981" width="6.7109375" customWidth="1"/>
    <col min="982" max="982" width="7" customWidth="1"/>
    <col min="983" max="983" width="13.85546875" customWidth="1"/>
    <col min="984" max="984" width="10" customWidth="1"/>
    <col min="985" max="985" width="14.28515625" customWidth="1"/>
    <col min="986" max="986" width="6.7109375" customWidth="1"/>
    <col min="988" max="988" width="7.7109375" customWidth="1"/>
    <col min="989" max="989" width="10.5703125" customWidth="1"/>
    <col min="990" max="990" width="10.28515625" customWidth="1"/>
    <col min="991" max="999" width="0" hidden="1" customWidth="1"/>
    <col min="1000" max="1000" width="13.28515625" customWidth="1"/>
    <col min="1001" max="1001" width="11.28515625" customWidth="1"/>
    <col min="1002" max="1002" width="11.7109375" customWidth="1"/>
    <col min="1003" max="1003" width="13.42578125" customWidth="1"/>
    <col min="1004" max="1006" width="11.7109375" customWidth="1"/>
    <col min="1236" max="1236" width="3.7109375" customWidth="1"/>
    <col min="1237" max="1237" width="6.7109375" customWidth="1"/>
    <col min="1238" max="1238" width="7" customWidth="1"/>
    <col min="1239" max="1239" width="13.85546875" customWidth="1"/>
    <col min="1240" max="1240" width="10" customWidth="1"/>
    <col min="1241" max="1241" width="14.28515625" customWidth="1"/>
    <col min="1242" max="1242" width="6.7109375" customWidth="1"/>
    <col min="1244" max="1244" width="7.7109375" customWidth="1"/>
    <col min="1245" max="1245" width="10.5703125" customWidth="1"/>
    <col min="1246" max="1246" width="10.28515625" customWidth="1"/>
    <col min="1247" max="1255" width="0" hidden="1" customWidth="1"/>
    <col min="1256" max="1256" width="13.28515625" customWidth="1"/>
    <col min="1257" max="1257" width="11.28515625" customWidth="1"/>
    <col min="1258" max="1258" width="11.7109375" customWidth="1"/>
    <col min="1259" max="1259" width="13.42578125" customWidth="1"/>
    <col min="1260" max="1262" width="11.7109375" customWidth="1"/>
    <col min="1492" max="1492" width="3.7109375" customWidth="1"/>
    <col min="1493" max="1493" width="6.7109375" customWidth="1"/>
    <col min="1494" max="1494" width="7" customWidth="1"/>
    <col min="1495" max="1495" width="13.85546875" customWidth="1"/>
    <col min="1496" max="1496" width="10" customWidth="1"/>
    <col min="1497" max="1497" width="14.28515625" customWidth="1"/>
    <col min="1498" max="1498" width="6.7109375" customWidth="1"/>
    <col min="1500" max="1500" width="7.7109375" customWidth="1"/>
    <col min="1501" max="1501" width="10.5703125" customWidth="1"/>
    <col min="1502" max="1502" width="10.28515625" customWidth="1"/>
    <col min="1503" max="1511" width="0" hidden="1" customWidth="1"/>
    <col min="1512" max="1512" width="13.28515625" customWidth="1"/>
    <col min="1513" max="1513" width="11.28515625" customWidth="1"/>
    <col min="1514" max="1514" width="11.7109375" customWidth="1"/>
    <col min="1515" max="1515" width="13.42578125" customWidth="1"/>
    <col min="1516" max="1518" width="11.7109375" customWidth="1"/>
    <col min="1748" max="1748" width="3.7109375" customWidth="1"/>
    <col min="1749" max="1749" width="6.7109375" customWidth="1"/>
    <col min="1750" max="1750" width="7" customWidth="1"/>
    <col min="1751" max="1751" width="13.85546875" customWidth="1"/>
    <col min="1752" max="1752" width="10" customWidth="1"/>
    <col min="1753" max="1753" width="14.28515625" customWidth="1"/>
    <col min="1754" max="1754" width="6.7109375" customWidth="1"/>
    <col min="1756" max="1756" width="7.7109375" customWidth="1"/>
    <col min="1757" max="1757" width="10.5703125" customWidth="1"/>
    <col min="1758" max="1758" width="10.28515625" customWidth="1"/>
    <col min="1759" max="1767" width="0" hidden="1" customWidth="1"/>
    <col min="1768" max="1768" width="13.28515625" customWidth="1"/>
    <col min="1769" max="1769" width="11.28515625" customWidth="1"/>
    <col min="1770" max="1770" width="11.7109375" customWidth="1"/>
    <col min="1771" max="1771" width="13.42578125" customWidth="1"/>
    <col min="1772" max="1774" width="11.7109375" customWidth="1"/>
    <col min="2004" max="2004" width="3.7109375" customWidth="1"/>
    <col min="2005" max="2005" width="6.7109375" customWidth="1"/>
    <col min="2006" max="2006" width="7" customWidth="1"/>
    <col min="2007" max="2007" width="13.85546875" customWidth="1"/>
    <col min="2008" max="2008" width="10" customWidth="1"/>
    <col min="2009" max="2009" width="14.28515625" customWidth="1"/>
    <col min="2010" max="2010" width="6.7109375" customWidth="1"/>
    <col min="2012" max="2012" width="7.7109375" customWidth="1"/>
    <col min="2013" max="2013" width="10.5703125" customWidth="1"/>
    <col min="2014" max="2014" width="10.28515625" customWidth="1"/>
    <col min="2015" max="2023" width="0" hidden="1" customWidth="1"/>
    <col min="2024" max="2024" width="13.28515625" customWidth="1"/>
    <col min="2025" max="2025" width="11.28515625" customWidth="1"/>
    <col min="2026" max="2026" width="11.7109375" customWidth="1"/>
    <col min="2027" max="2027" width="13.42578125" customWidth="1"/>
    <col min="2028" max="2030" width="11.7109375" customWidth="1"/>
    <col min="2260" max="2260" width="3.7109375" customWidth="1"/>
    <col min="2261" max="2261" width="6.7109375" customWidth="1"/>
    <col min="2262" max="2262" width="7" customWidth="1"/>
    <col min="2263" max="2263" width="13.85546875" customWidth="1"/>
    <col min="2264" max="2264" width="10" customWidth="1"/>
    <col min="2265" max="2265" width="14.28515625" customWidth="1"/>
    <col min="2266" max="2266" width="6.7109375" customWidth="1"/>
    <col min="2268" max="2268" width="7.7109375" customWidth="1"/>
    <col min="2269" max="2269" width="10.5703125" customWidth="1"/>
    <col min="2270" max="2270" width="10.28515625" customWidth="1"/>
    <col min="2271" max="2279" width="0" hidden="1" customWidth="1"/>
    <col min="2280" max="2280" width="13.28515625" customWidth="1"/>
    <col min="2281" max="2281" width="11.28515625" customWidth="1"/>
    <col min="2282" max="2282" width="11.7109375" customWidth="1"/>
    <col min="2283" max="2283" width="13.42578125" customWidth="1"/>
    <col min="2284" max="2286" width="11.7109375" customWidth="1"/>
    <col min="2516" max="2516" width="3.7109375" customWidth="1"/>
    <col min="2517" max="2517" width="6.7109375" customWidth="1"/>
    <col min="2518" max="2518" width="7" customWidth="1"/>
    <col min="2519" max="2519" width="13.85546875" customWidth="1"/>
    <col min="2520" max="2520" width="10" customWidth="1"/>
    <col min="2521" max="2521" width="14.28515625" customWidth="1"/>
    <col min="2522" max="2522" width="6.7109375" customWidth="1"/>
    <col min="2524" max="2524" width="7.7109375" customWidth="1"/>
    <col min="2525" max="2525" width="10.5703125" customWidth="1"/>
    <col min="2526" max="2526" width="10.28515625" customWidth="1"/>
    <col min="2527" max="2535" width="0" hidden="1" customWidth="1"/>
    <col min="2536" max="2536" width="13.28515625" customWidth="1"/>
    <col min="2537" max="2537" width="11.28515625" customWidth="1"/>
    <col min="2538" max="2538" width="11.7109375" customWidth="1"/>
    <col min="2539" max="2539" width="13.42578125" customWidth="1"/>
    <col min="2540" max="2542" width="11.7109375" customWidth="1"/>
    <col min="2772" max="2772" width="3.7109375" customWidth="1"/>
    <col min="2773" max="2773" width="6.7109375" customWidth="1"/>
    <col min="2774" max="2774" width="7" customWidth="1"/>
    <col min="2775" max="2775" width="13.85546875" customWidth="1"/>
    <col min="2776" max="2776" width="10" customWidth="1"/>
    <col min="2777" max="2777" width="14.28515625" customWidth="1"/>
    <col min="2778" max="2778" width="6.7109375" customWidth="1"/>
    <col min="2780" max="2780" width="7.7109375" customWidth="1"/>
    <col min="2781" max="2781" width="10.5703125" customWidth="1"/>
    <col min="2782" max="2782" width="10.28515625" customWidth="1"/>
    <col min="2783" max="2791" width="0" hidden="1" customWidth="1"/>
    <col min="2792" max="2792" width="13.28515625" customWidth="1"/>
    <col min="2793" max="2793" width="11.28515625" customWidth="1"/>
    <col min="2794" max="2794" width="11.7109375" customWidth="1"/>
    <col min="2795" max="2795" width="13.42578125" customWidth="1"/>
    <col min="2796" max="2798" width="11.7109375" customWidth="1"/>
    <col min="3028" max="3028" width="3.7109375" customWidth="1"/>
    <col min="3029" max="3029" width="6.7109375" customWidth="1"/>
    <col min="3030" max="3030" width="7" customWidth="1"/>
    <col min="3031" max="3031" width="13.85546875" customWidth="1"/>
    <col min="3032" max="3032" width="10" customWidth="1"/>
    <col min="3033" max="3033" width="14.28515625" customWidth="1"/>
    <col min="3034" max="3034" width="6.7109375" customWidth="1"/>
    <col min="3036" max="3036" width="7.7109375" customWidth="1"/>
    <col min="3037" max="3037" width="10.5703125" customWidth="1"/>
    <col min="3038" max="3038" width="10.28515625" customWidth="1"/>
    <col min="3039" max="3047" width="0" hidden="1" customWidth="1"/>
    <col min="3048" max="3048" width="13.28515625" customWidth="1"/>
    <col min="3049" max="3049" width="11.28515625" customWidth="1"/>
    <col min="3050" max="3050" width="11.7109375" customWidth="1"/>
    <col min="3051" max="3051" width="13.42578125" customWidth="1"/>
    <col min="3052" max="3054" width="11.7109375" customWidth="1"/>
    <col min="3284" max="3284" width="3.7109375" customWidth="1"/>
    <col min="3285" max="3285" width="6.7109375" customWidth="1"/>
    <col min="3286" max="3286" width="7" customWidth="1"/>
    <col min="3287" max="3287" width="13.85546875" customWidth="1"/>
    <col min="3288" max="3288" width="10" customWidth="1"/>
    <col min="3289" max="3289" width="14.28515625" customWidth="1"/>
    <col min="3290" max="3290" width="6.7109375" customWidth="1"/>
    <col min="3292" max="3292" width="7.7109375" customWidth="1"/>
    <col min="3293" max="3293" width="10.5703125" customWidth="1"/>
    <col min="3294" max="3294" width="10.28515625" customWidth="1"/>
    <col min="3295" max="3303" width="0" hidden="1" customWidth="1"/>
    <col min="3304" max="3304" width="13.28515625" customWidth="1"/>
    <col min="3305" max="3305" width="11.28515625" customWidth="1"/>
    <col min="3306" max="3306" width="11.7109375" customWidth="1"/>
    <col min="3307" max="3307" width="13.42578125" customWidth="1"/>
    <col min="3308" max="3310" width="11.7109375" customWidth="1"/>
    <col min="3540" max="3540" width="3.7109375" customWidth="1"/>
    <col min="3541" max="3541" width="6.7109375" customWidth="1"/>
    <col min="3542" max="3542" width="7" customWidth="1"/>
    <col min="3543" max="3543" width="13.85546875" customWidth="1"/>
    <col min="3544" max="3544" width="10" customWidth="1"/>
    <col min="3545" max="3545" width="14.28515625" customWidth="1"/>
    <col min="3546" max="3546" width="6.7109375" customWidth="1"/>
    <col min="3548" max="3548" width="7.7109375" customWidth="1"/>
    <col min="3549" max="3549" width="10.5703125" customWidth="1"/>
    <col min="3550" max="3550" width="10.28515625" customWidth="1"/>
    <col min="3551" max="3559" width="0" hidden="1" customWidth="1"/>
    <col min="3560" max="3560" width="13.28515625" customWidth="1"/>
    <col min="3561" max="3561" width="11.28515625" customWidth="1"/>
    <col min="3562" max="3562" width="11.7109375" customWidth="1"/>
    <col min="3563" max="3563" width="13.42578125" customWidth="1"/>
    <col min="3564" max="3566" width="11.7109375" customWidth="1"/>
    <col min="3796" max="3796" width="3.7109375" customWidth="1"/>
    <col min="3797" max="3797" width="6.7109375" customWidth="1"/>
    <col min="3798" max="3798" width="7" customWidth="1"/>
    <col min="3799" max="3799" width="13.85546875" customWidth="1"/>
    <col min="3800" max="3800" width="10" customWidth="1"/>
    <col min="3801" max="3801" width="14.28515625" customWidth="1"/>
    <col min="3802" max="3802" width="6.7109375" customWidth="1"/>
    <col min="3804" max="3804" width="7.7109375" customWidth="1"/>
    <col min="3805" max="3805" width="10.5703125" customWidth="1"/>
    <col min="3806" max="3806" width="10.28515625" customWidth="1"/>
    <col min="3807" max="3815" width="0" hidden="1" customWidth="1"/>
    <col min="3816" max="3816" width="13.28515625" customWidth="1"/>
    <col min="3817" max="3817" width="11.28515625" customWidth="1"/>
    <col min="3818" max="3818" width="11.7109375" customWidth="1"/>
    <col min="3819" max="3819" width="13.42578125" customWidth="1"/>
    <col min="3820" max="3822" width="11.7109375" customWidth="1"/>
    <col min="4052" max="4052" width="3.7109375" customWidth="1"/>
    <col min="4053" max="4053" width="6.7109375" customWidth="1"/>
    <col min="4054" max="4054" width="7" customWidth="1"/>
    <col min="4055" max="4055" width="13.85546875" customWidth="1"/>
    <col min="4056" max="4056" width="10" customWidth="1"/>
    <col min="4057" max="4057" width="14.28515625" customWidth="1"/>
    <col min="4058" max="4058" width="6.7109375" customWidth="1"/>
    <col min="4060" max="4060" width="7.7109375" customWidth="1"/>
    <col min="4061" max="4061" width="10.5703125" customWidth="1"/>
    <col min="4062" max="4062" width="10.28515625" customWidth="1"/>
    <col min="4063" max="4071" width="0" hidden="1" customWidth="1"/>
    <col min="4072" max="4072" width="13.28515625" customWidth="1"/>
    <col min="4073" max="4073" width="11.28515625" customWidth="1"/>
    <col min="4074" max="4074" width="11.7109375" customWidth="1"/>
    <col min="4075" max="4075" width="13.42578125" customWidth="1"/>
    <col min="4076" max="4078" width="11.7109375" customWidth="1"/>
    <col min="4308" max="4308" width="3.7109375" customWidth="1"/>
    <col min="4309" max="4309" width="6.7109375" customWidth="1"/>
    <col min="4310" max="4310" width="7" customWidth="1"/>
    <col min="4311" max="4311" width="13.85546875" customWidth="1"/>
    <col min="4312" max="4312" width="10" customWidth="1"/>
    <col min="4313" max="4313" width="14.28515625" customWidth="1"/>
    <col min="4314" max="4314" width="6.7109375" customWidth="1"/>
    <col min="4316" max="4316" width="7.7109375" customWidth="1"/>
    <col min="4317" max="4317" width="10.5703125" customWidth="1"/>
    <col min="4318" max="4318" width="10.28515625" customWidth="1"/>
    <col min="4319" max="4327" width="0" hidden="1" customWidth="1"/>
    <col min="4328" max="4328" width="13.28515625" customWidth="1"/>
    <col min="4329" max="4329" width="11.28515625" customWidth="1"/>
    <col min="4330" max="4330" width="11.7109375" customWidth="1"/>
    <col min="4331" max="4331" width="13.42578125" customWidth="1"/>
    <col min="4332" max="4334" width="11.7109375" customWidth="1"/>
    <col min="4564" max="4564" width="3.7109375" customWidth="1"/>
    <col min="4565" max="4565" width="6.7109375" customWidth="1"/>
    <col min="4566" max="4566" width="7" customWidth="1"/>
    <col min="4567" max="4567" width="13.85546875" customWidth="1"/>
    <col min="4568" max="4568" width="10" customWidth="1"/>
    <col min="4569" max="4569" width="14.28515625" customWidth="1"/>
    <col min="4570" max="4570" width="6.7109375" customWidth="1"/>
    <col min="4572" max="4572" width="7.7109375" customWidth="1"/>
    <col min="4573" max="4573" width="10.5703125" customWidth="1"/>
    <col min="4574" max="4574" width="10.28515625" customWidth="1"/>
    <col min="4575" max="4583" width="0" hidden="1" customWidth="1"/>
    <col min="4584" max="4584" width="13.28515625" customWidth="1"/>
    <col min="4585" max="4585" width="11.28515625" customWidth="1"/>
    <col min="4586" max="4586" width="11.7109375" customWidth="1"/>
    <col min="4587" max="4587" width="13.42578125" customWidth="1"/>
    <col min="4588" max="4590" width="11.7109375" customWidth="1"/>
    <col min="4820" max="4820" width="3.7109375" customWidth="1"/>
    <col min="4821" max="4821" width="6.7109375" customWidth="1"/>
    <col min="4822" max="4822" width="7" customWidth="1"/>
    <col min="4823" max="4823" width="13.85546875" customWidth="1"/>
    <col min="4824" max="4824" width="10" customWidth="1"/>
    <col min="4825" max="4825" width="14.28515625" customWidth="1"/>
    <col min="4826" max="4826" width="6.7109375" customWidth="1"/>
    <col min="4828" max="4828" width="7.7109375" customWidth="1"/>
    <col min="4829" max="4829" width="10.5703125" customWidth="1"/>
    <col min="4830" max="4830" width="10.28515625" customWidth="1"/>
    <col min="4831" max="4839" width="0" hidden="1" customWidth="1"/>
    <col min="4840" max="4840" width="13.28515625" customWidth="1"/>
    <col min="4841" max="4841" width="11.28515625" customWidth="1"/>
    <col min="4842" max="4842" width="11.7109375" customWidth="1"/>
    <col min="4843" max="4843" width="13.42578125" customWidth="1"/>
    <col min="4844" max="4846" width="11.7109375" customWidth="1"/>
    <col min="5076" max="5076" width="3.7109375" customWidth="1"/>
    <col min="5077" max="5077" width="6.7109375" customWidth="1"/>
    <col min="5078" max="5078" width="7" customWidth="1"/>
    <col min="5079" max="5079" width="13.85546875" customWidth="1"/>
    <col min="5080" max="5080" width="10" customWidth="1"/>
    <col min="5081" max="5081" width="14.28515625" customWidth="1"/>
    <col min="5082" max="5082" width="6.7109375" customWidth="1"/>
    <col min="5084" max="5084" width="7.7109375" customWidth="1"/>
    <col min="5085" max="5085" width="10.5703125" customWidth="1"/>
    <col min="5086" max="5086" width="10.28515625" customWidth="1"/>
    <col min="5087" max="5095" width="0" hidden="1" customWidth="1"/>
    <col min="5096" max="5096" width="13.28515625" customWidth="1"/>
    <col min="5097" max="5097" width="11.28515625" customWidth="1"/>
    <col min="5098" max="5098" width="11.7109375" customWidth="1"/>
    <col min="5099" max="5099" width="13.42578125" customWidth="1"/>
    <col min="5100" max="5102" width="11.7109375" customWidth="1"/>
    <col min="5332" max="5332" width="3.7109375" customWidth="1"/>
    <col min="5333" max="5333" width="6.7109375" customWidth="1"/>
    <col min="5334" max="5334" width="7" customWidth="1"/>
    <col min="5335" max="5335" width="13.85546875" customWidth="1"/>
    <col min="5336" max="5336" width="10" customWidth="1"/>
    <col min="5337" max="5337" width="14.28515625" customWidth="1"/>
    <col min="5338" max="5338" width="6.7109375" customWidth="1"/>
    <col min="5340" max="5340" width="7.7109375" customWidth="1"/>
    <col min="5341" max="5341" width="10.5703125" customWidth="1"/>
    <col min="5342" max="5342" width="10.28515625" customWidth="1"/>
    <col min="5343" max="5351" width="0" hidden="1" customWidth="1"/>
    <col min="5352" max="5352" width="13.28515625" customWidth="1"/>
    <col min="5353" max="5353" width="11.28515625" customWidth="1"/>
    <col min="5354" max="5354" width="11.7109375" customWidth="1"/>
    <col min="5355" max="5355" width="13.42578125" customWidth="1"/>
    <col min="5356" max="5358" width="11.7109375" customWidth="1"/>
    <col min="5588" max="5588" width="3.7109375" customWidth="1"/>
    <col min="5589" max="5589" width="6.7109375" customWidth="1"/>
    <col min="5590" max="5590" width="7" customWidth="1"/>
    <col min="5591" max="5591" width="13.85546875" customWidth="1"/>
    <col min="5592" max="5592" width="10" customWidth="1"/>
    <col min="5593" max="5593" width="14.28515625" customWidth="1"/>
    <col min="5594" max="5594" width="6.7109375" customWidth="1"/>
    <col min="5596" max="5596" width="7.7109375" customWidth="1"/>
    <col min="5597" max="5597" width="10.5703125" customWidth="1"/>
    <col min="5598" max="5598" width="10.28515625" customWidth="1"/>
    <col min="5599" max="5607" width="0" hidden="1" customWidth="1"/>
    <col min="5608" max="5608" width="13.28515625" customWidth="1"/>
    <col min="5609" max="5609" width="11.28515625" customWidth="1"/>
    <col min="5610" max="5610" width="11.7109375" customWidth="1"/>
    <col min="5611" max="5611" width="13.42578125" customWidth="1"/>
    <col min="5612" max="5614" width="11.7109375" customWidth="1"/>
    <col min="5844" max="5844" width="3.7109375" customWidth="1"/>
    <col min="5845" max="5845" width="6.7109375" customWidth="1"/>
    <col min="5846" max="5846" width="7" customWidth="1"/>
    <col min="5847" max="5847" width="13.85546875" customWidth="1"/>
    <col min="5848" max="5848" width="10" customWidth="1"/>
    <col min="5849" max="5849" width="14.28515625" customWidth="1"/>
    <col min="5850" max="5850" width="6.7109375" customWidth="1"/>
    <col min="5852" max="5852" width="7.7109375" customWidth="1"/>
    <col min="5853" max="5853" width="10.5703125" customWidth="1"/>
    <col min="5854" max="5854" width="10.28515625" customWidth="1"/>
    <col min="5855" max="5863" width="0" hidden="1" customWidth="1"/>
    <col min="5864" max="5864" width="13.28515625" customWidth="1"/>
    <col min="5865" max="5865" width="11.28515625" customWidth="1"/>
    <col min="5866" max="5866" width="11.7109375" customWidth="1"/>
    <col min="5867" max="5867" width="13.42578125" customWidth="1"/>
    <col min="5868" max="5870" width="11.7109375" customWidth="1"/>
    <col min="6100" max="6100" width="3.7109375" customWidth="1"/>
    <col min="6101" max="6101" width="6.7109375" customWidth="1"/>
    <col min="6102" max="6102" width="7" customWidth="1"/>
    <col min="6103" max="6103" width="13.85546875" customWidth="1"/>
    <col min="6104" max="6104" width="10" customWidth="1"/>
    <col min="6105" max="6105" width="14.28515625" customWidth="1"/>
    <col min="6106" max="6106" width="6.7109375" customWidth="1"/>
    <col min="6108" max="6108" width="7.7109375" customWidth="1"/>
    <col min="6109" max="6109" width="10.5703125" customWidth="1"/>
    <col min="6110" max="6110" width="10.28515625" customWidth="1"/>
    <col min="6111" max="6119" width="0" hidden="1" customWidth="1"/>
    <col min="6120" max="6120" width="13.28515625" customWidth="1"/>
    <col min="6121" max="6121" width="11.28515625" customWidth="1"/>
    <col min="6122" max="6122" width="11.7109375" customWidth="1"/>
    <col min="6123" max="6123" width="13.42578125" customWidth="1"/>
    <col min="6124" max="6126" width="11.7109375" customWidth="1"/>
    <col min="6356" max="6356" width="3.7109375" customWidth="1"/>
    <col min="6357" max="6357" width="6.7109375" customWidth="1"/>
    <col min="6358" max="6358" width="7" customWidth="1"/>
    <col min="6359" max="6359" width="13.85546875" customWidth="1"/>
    <col min="6360" max="6360" width="10" customWidth="1"/>
    <col min="6361" max="6361" width="14.28515625" customWidth="1"/>
    <col min="6362" max="6362" width="6.7109375" customWidth="1"/>
    <col min="6364" max="6364" width="7.7109375" customWidth="1"/>
    <col min="6365" max="6365" width="10.5703125" customWidth="1"/>
    <col min="6366" max="6366" width="10.28515625" customWidth="1"/>
    <col min="6367" max="6375" width="0" hidden="1" customWidth="1"/>
    <col min="6376" max="6376" width="13.28515625" customWidth="1"/>
    <col min="6377" max="6377" width="11.28515625" customWidth="1"/>
    <col min="6378" max="6378" width="11.7109375" customWidth="1"/>
    <col min="6379" max="6379" width="13.42578125" customWidth="1"/>
    <col min="6380" max="6382" width="11.7109375" customWidth="1"/>
    <col min="6612" max="6612" width="3.7109375" customWidth="1"/>
    <col min="6613" max="6613" width="6.7109375" customWidth="1"/>
    <col min="6614" max="6614" width="7" customWidth="1"/>
    <col min="6615" max="6615" width="13.85546875" customWidth="1"/>
    <col min="6616" max="6616" width="10" customWidth="1"/>
    <col min="6617" max="6617" width="14.28515625" customWidth="1"/>
    <col min="6618" max="6618" width="6.7109375" customWidth="1"/>
    <col min="6620" max="6620" width="7.7109375" customWidth="1"/>
    <col min="6621" max="6621" width="10.5703125" customWidth="1"/>
    <col min="6622" max="6622" width="10.28515625" customWidth="1"/>
    <col min="6623" max="6631" width="0" hidden="1" customWidth="1"/>
    <col min="6632" max="6632" width="13.28515625" customWidth="1"/>
    <col min="6633" max="6633" width="11.28515625" customWidth="1"/>
    <col min="6634" max="6634" width="11.7109375" customWidth="1"/>
    <col min="6635" max="6635" width="13.42578125" customWidth="1"/>
    <col min="6636" max="6638" width="11.7109375" customWidth="1"/>
    <col min="6868" max="6868" width="3.7109375" customWidth="1"/>
    <col min="6869" max="6869" width="6.7109375" customWidth="1"/>
    <col min="6870" max="6870" width="7" customWidth="1"/>
    <col min="6871" max="6871" width="13.85546875" customWidth="1"/>
    <col min="6872" max="6872" width="10" customWidth="1"/>
    <col min="6873" max="6873" width="14.28515625" customWidth="1"/>
    <col min="6874" max="6874" width="6.7109375" customWidth="1"/>
    <col min="6876" max="6876" width="7.7109375" customWidth="1"/>
    <col min="6877" max="6877" width="10.5703125" customWidth="1"/>
    <col min="6878" max="6878" width="10.28515625" customWidth="1"/>
    <col min="6879" max="6887" width="0" hidden="1" customWidth="1"/>
    <col min="6888" max="6888" width="13.28515625" customWidth="1"/>
    <col min="6889" max="6889" width="11.28515625" customWidth="1"/>
    <col min="6890" max="6890" width="11.7109375" customWidth="1"/>
    <col min="6891" max="6891" width="13.42578125" customWidth="1"/>
    <col min="6892" max="6894" width="11.7109375" customWidth="1"/>
    <col min="7124" max="7124" width="3.7109375" customWidth="1"/>
    <col min="7125" max="7125" width="6.7109375" customWidth="1"/>
    <col min="7126" max="7126" width="7" customWidth="1"/>
    <col min="7127" max="7127" width="13.85546875" customWidth="1"/>
    <col min="7128" max="7128" width="10" customWidth="1"/>
    <col min="7129" max="7129" width="14.28515625" customWidth="1"/>
    <col min="7130" max="7130" width="6.7109375" customWidth="1"/>
    <col min="7132" max="7132" width="7.7109375" customWidth="1"/>
    <col min="7133" max="7133" width="10.5703125" customWidth="1"/>
    <col min="7134" max="7134" width="10.28515625" customWidth="1"/>
    <col min="7135" max="7143" width="0" hidden="1" customWidth="1"/>
    <col min="7144" max="7144" width="13.28515625" customWidth="1"/>
    <col min="7145" max="7145" width="11.28515625" customWidth="1"/>
    <col min="7146" max="7146" width="11.7109375" customWidth="1"/>
    <col min="7147" max="7147" width="13.42578125" customWidth="1"/>
    <col min="7148" max="7150" width="11.7109375" customWidth="1"/>
    <col min="7380" max="7380" width="3.7109375" customWidth="1"/>
    <col min="7381" max="7381" width="6.7109375" customWidth="1"/>
    <col min="7382" max="7382" width="7" customWidth="1"/>
    <col min="7383" max="7383" width="13.85546875" customWidth="1"/>
    <col min="7384" max="7384" width="10" customWidth="1"/>
    <col min="7385" max="7385" width="14.28515625" customWidth="1"/>
    <col min="7386" max="7386" width="6.7109375" customWidth="1"/>
    <col min="7388" max="7388" width="7.7109375" customWidth="1"/>
    <col min="7389" max="7389" width="10.5703125" customWidth="1"/>
    <col min="7390" max="7390" width="10.28515625" customWidth="1"/>
    <col min="7391" max="7399" width="0" hidden="1" customWidth="1"/>
    <col min="7400" max="7400" width="13.28515625" customWidth="1"/>
    <col min="7401" max="7401" width="11.28515625" customWidth="1"/>
    <col min="7402" max="7402" width="11.7109375" customWidth="1"/>
    <col min="7403" max="7403" width="13.42578125" customWidth="1"/>
    <col min="7404" max="7406" width="11.7109375" customWidth="1"/>
    <col min="7636" max="7636" width="3.7109375" customWidth="1"/>
    <col min="7637" max="7637" width="6.7109375" customWidth="1"/>
    <col min="7638" max="7638" width="7" customWidth="1"/>
    <col min="7639" max="7639" width="13.85546875" customWidth="1"/>
    <col min="7640" max="7640" width="10" customWidth="1"/>
    <col min="7641" max="7641" width="14.28515625" customWidth="1"/>
    <col min="7642" max="7642" width="6.7109375" customWidth="1"/>
    <col min="7644" max="7644" width="7.7109375" customWidth="1"/>
    <col min="7645" max="7645" width="10.5703125" customWidth="1"/>
    <col min="7646" max="7646" width="10.28515625" customWidth="1"/>
    <col min="7647" max="7655" width="0" hidden="1" customWidth="1"/>
    <col min="7656" max="7656" width="13.28515625" customWidth="1"/>
    <col min="7657" max="7657" width="11.28515625" customWidth="1"/>
    <col min="7658" max="7658" width="11.7109375" customWidth="1"/>
    <col min="7659" max="7659" width="13.42578125" customWidth="1"/>
    <col min="7660" max="7662" width="11.7109375" customWidth="1"/>
    <col min="7892" max="7892" width="3.7109375" customWidth="1"/>
    <col min="7893" max="7893" width="6.7109375" customWidth="1"/>
    <col min="7894" max="7894" width="7" customWidth="1"/>
    <col min="7895" max="7895" width="13.85546875" customWidth="1"/>
    <col min="7896" max="7896" width="10" customWidth="1"/>
    <col min="7897" max="7897" width="14.28515625" customWidth="1"/>
    <col min="7898" max="7898" width="6.7109375" customWidth="1"/>
    <col min="7900" max="7900" width="7.7109375" customWidth="1"/>
    <col min="7901" max="7901" width="10.5703125" customWidth="1"/>
    <col min="7902" max="7902" width="10.28515625" customWidth="1"/>
    <col min="7903" max="7911" width="0" hidden="1" customWidth="1"/>
    <col min="7912" max="7912" width="13.28515625" customWidth="1"/>
    <col min="7913" max="7913" width="11.28515625" customWidth="1"/>
    <col min="7914" max="7914" width="11.7109375" customWidth="1"/>
    <col min="7915" max="7915" width="13.42578125" customWidth="1"/>
    <col min="7916" max="7918" width="11.7109375" customWidth="1"/>
    <col min="8148" max="8148" width="3.7109375" customWidth="1"/>
    <col min="8149" max="8149" width="6.7109375" customWidth="1"/>
    <col min="8150" max="8150" width="7" customWidth="1"/>
    <col min="8151" max="8151" width="13.85546875" customWidth="1"/>
    <col min="8152" max="8152" width="10" customWidth="1"/>
    <col min="8153" max="8153" width="14.28515625" customWidth="1"/>
    <col min="8154" max="8154" width="6.7109375" customWidth="1"/>
    <col min="8156" max="8156" width="7.7109375" customWidth="1"/>
    <col min="8157" max="8157" width="10.5703125" customWidth="1"/>
    <col min="8158" max="8158" width="10.28515625" customWidth="1"/>
    <col min="8159" max="8167" width="0" hidden="1" customWidth="1"/>
    <col min="8168" max="8168" width="13.28515625" customWidth="1"/>
    <col min="8169" max="8169" width="11.28515625" customWidth="1"/>
    <col min="8170" max="8170" width="11.7109375" customWidth="1"/>
    <col min="8171" max="8171" width="13.42578125" customWidth="1"/>
    <col min="8172" max="8174" width="11.7109375" customWidth="1"/>
    <col min="8404" max="8404" width="3.7109375" customWidth="1"/>
    <col min="8405" max="8405" width="6.7109375" customWidth="1"/>
    <col min="8406" max="8406" width="7" customWidth="1"/>
    <col min="8407" max="8407" width="13.85546875" customWidth="1"/>
    <col min="8408" max="8408" width="10" customWidth="1"/>
    <col min="8409" max="8409" width="14.28515625" customWidth="1"/>
    <col min="8410" max="8410" width="6.7109375" customWidth="1"/>
    <col min="8412" max="8412" width="7.7109375" customWidth="1"/>
    <col min="8413" max="8413" width="10.5703125" customWidth="1"/>
    <col min="8414" max="8414" width="10.28515625" customWidth="1"/>
    <col min="8415" max="8423" width="0" hidden="1" customWidth="1"/>
    <col min="8424" max="8424" width="13.28515625" customWidth="1"/>
    <col min="8425" max="8425" width="11.28515625" customWidth="1"/>
    <col min="8426" max="8426" width="11.7109375" customWidth="1"/>
    <col min="8427" max="8427" width="13.42578125" customWidth="1"/>
    <col min="8428" max="8430" width="11.7109375" customWidth="1"/>
    <col min="8660" max="8660" width="3.7109375" customWidth="1"/>
    <col min="8661" max="8661" width="6.7109375" customWidth="1"/>
    <col min="8662" max="8662" width="7" customWidth="1"/>
    <col min="8663" max="8663" width="13.85546875" customWidth="1"/>
    <col min="8664" max="8664" width="10" customWidth="1"/>
    <col min="8665" max="8665" width="14.28515625" customWidth="1"/>
    <col min="8666" max="8666" width="6.7109375" customWidth="1"/>
    <col min="8668" max="8668" width="7.7109375" customWidth="1"/>
    <col min="8669" max="8669" width="10.5703125" customWidth="1"/>
    <col min="8670" max="8670" width="10.28515625" customWidth="1"/>
    <col min="8671" max="8679" width="0" hidden="1" customWidth="1"/>
    <col min="8680" max="8680" width="13.28515625" customWidth="1"/>
    <col min="8681" max="8681" width="11.28515625" customWidth="1"/>
    <col min="8682" max="8682" width="11.7109375" customWidth="1"/>
    <col min="8683" max="8683" width="13.42578125" customWidth="1"/>
    <col min="8684" max="8686" width="11.7109375" customWidth="1"/>
    <col min="8916" max="8916" width="3.7109375" customWidth="1"/>
    <col min="8917" max="8917" width="6.7109375" customWidth="1"/>
    <col min="8918" max="8918" width="7" customWidth="1"/>
    <col min="8919" max="8919" width="13.85546875" customWidth="1"/>
    <col min="8920" max="8920" width="10" customWidth="1"/>
    <col min="8921" max="8921" width="14.28515625" customWidth="1"/>
    <col min="8922" max="8922" width="6.7109375" customWidth="1"/>
    <col min="8924" max="8924" width="7.7109375" customWidth="1"/>
    <col min="8925" max="8925" width="10.5703125" customWidth="1"/>
    <col min="8926" max="8926" width="10.28515625" customWidth="1"/>
    <col min="8927" max="8935" width="0" hidden="1" customWidth="1"/>
    <col min="8936" max="8936" width="13.28515625" customWidth="1"/>
    <col min="8937" max="8937" width="11.28515625" customWidth="1"/>
    <col min="8938" max="8938" width="11.7109375" customWidth="1"/>
    <col min="8939" max="8939" width="13.42578125" customWidth="1"/>
    <col min="8940" max="8942" width="11.7109375" customWidth="1"/>
    <col min="9172" max="9172" width="3.7109375" customWidth="1"/>
    <col min="9173" max="9173" width="6.7109375" customWidth="1"/>
    <col min="9174" max="9174" width="7" customWidth="1"/>
    <col min="9175" max="9175" width="13.85546875" customWidth="1"/>
    <col min="9176" max="9176" width="10" customWidth="1"/>
    <col min="9177" max="9177" width="14.28515625" customWidth="1"/>
    <col min="9178" max="9178" width="6.7109375" customWidth="1"/>
    <col min="9180" max="9180" width="7.7109375" customWidth="1"/>
    <col min="9181" max="9181" width="10.5703125" customWidth="1"/>
    <col min="9182" max="9182" width="10.28515625" customWidth="1"/>
    <col min="9183" max="9191" width="0" hidden="1" customWidth="1"/>
    <col min="9192" max="9192" width="13.28515625" customWidth="1"/>
    <col min="9193" max="9193" width="11.28515625" customWidth="1"/>
    <col min="9194" max="9194" width="11.7109375" customWidth="1"/>
    <col min="9195" max="9195" width="13.42578125" customWidth="1"/>
    <col min="9196" max="9198" width="11.7109375" customWidth="1"/>
    <col min="9428" max="9428" width="3.7109375" customWidth="1"/>
    <col min="9429" max="9429" width="6.7109375" customWidth="1"/>
    <col min="9430" max="9430" width="7" customWidth="1"/>
    <col min="9431" max="9431" width="13.85546875" customWidth="1"/>
    <col min="9432" max="9432" width="10" customWidth="1"/>
    <col min="9433" max="9433" width="14.28515625" customWidth="1"/>
    <col min="9434" max="9434" width="6.7109375" customWidth="1"/>
    <col min="9436" max="9436" width="7.7109375" customWidth="1"/>
    <col min="9437" max="9437" width="10.5703125" customWidth="1"/>
    <col min="9438" max="9438" width="10.28515625" customWidth="1"/>
    <col min="9439" max="9447" width="0" hidden="1" customWidth="1"/>
    <col min="9448" max="9448" width="13.28515625" customWidth="1"/>
    <col min="9449" max="9449" width="11.28515625" customWidth="1"/>
    <col min="9450" max="9450" width="11.7109375" customWidth="1"/>
    <col min="9451" max="9451" width="13.42578125" customWidth="1"/>
    <col min="9452" max="9454" width="11.7109375" customWidth="1"/>
    <col min="9684" max="9684" width="3.7109375" customWidth="1"/>
    <col min="9685" max="9685" width="6.7109375" customWidth="1"/>
    <col min="9686" max="9686" width="7" customWidth="1"/>
    <col min="9687" max="9687" width="13.85546875" customWidth="1"/>
    <col min="9688" max="9688" width="10" customWidth="1"/>
    <col min="9689" max="9689" width="14.28515625" customWidth="1"/>
    <col min="9690" max="9690" width="6.7109375" customWidth="1"/>
    <col min="9692" max="9692" width="7.7109375" customWidth="1"/>
    <col min="9693" max="9693" width="10.5703125" customWidth="1"/>
    <col min="9694" max="9694" width="10.28515625" customWidth="1"/>
    <col min="9695" max="9703" width="0" hidden="1" customWidth="1"/>
    <col min="9704" max="9704" width="13.28515625" customWidth="1"/>
    <col min="9705" max="9705" width="11.28515625" customWidth="1"/>
    <col min="9706" max="9706" width="11.7109375" customWidth="1"/>
    <col min="9707" max="9707" width="13.42578125" customWidth="1"/>
    <col min="9708" max="9710" width="11.7109375" customWidth="1"/>
    <col min="9940" max="9940" width="3.7109375" customWidth="1"/>
    <col min="9941" max="9941" width="6.7109375" customWidth="1"/>
    <col min="9942" max="9942" width="7" customWidth="1"/>
    <col min="9943" max="9943" width="13.85546875" customWidth="1"/>
    <col min="9944" max="9944" width="10" customWidth="1"/>
    <col min="9945" max="9945" width="14.28515625" customWidth="1"/>
    <col min="9946" max="9946" width="6.7109375" customWidth="1"/>
    <col min="9948" max="9948" width="7.7109375" customWidth="1"/>
    <col min="9949" max="9949" width="10.5703125" customWidth="1"/>
    <col min="9950" max="9950" width="10.28515625" customWidth="1"/>
    <col min="9951" max="9959" width="0" hidden="1" customWidth="1"/>
    <col min="9960" max="9960" width="13.28515625" customWidth="1"/>
    <col min="9961" max="9961" width="11.28515625" customWidth="1"/>
    <col min="9962" max="9962" width="11.7109375" customWidth="1"/>
    <col min="9963" max="9963" width="13.42578125" customWidth="1"/>
    <col min="9964" max="9966" width="11.7109375" customWidth="1"/>
    <col min="10196" max="10196" width="3.7109375" customWidth="1"/>
    <col min="10197" max="10197" width="6.7109375" customWidth="1"/>
    <col min="10198" max="10198" width="7" customWidth="1"/>
    <col min="10199" max="10199" width="13.85546875" customWidth="1"/>
    <col min="10200" max="10200" width="10" customWidth="1"/>
    <col min="10201" max="10201" width="14.28515625" customWidth="1"/>
    <col min="10202" max="10202" width="6.7109375" customWidth="1"/>
    <col min="10204" max="10204" width="7.7109375" customWidth="1"/>
    <col min="10205" max="10205" width="10.5703125" customWidth="1"/>
    <col min="10206" max="10206" width="10.28515625" customWidth="1"/>
    <col min="10207" max="10215" width="0" hidden="1" customWidth="1"/>
    <col min="10216" max="10216" width="13.28515625" customWidth="1"/>
    <col min="10217" max="10217" width="11.28515625" customWidth="1"/>
    <col min="10218" max="10218" width="11.7109375" customWidth="1"/>
    <col min="10219" max="10219" width="13.42578125" customWidth="1"/>
    <col min="10220" max="10222" width="11.7109375" customWidth="1"/>
    <col min="10452" max="10452" width="3.7109375" customWidth="1"/>
    <col min="10453" max="10453" width="6.7109375" customWidth="1"/>
    <col min="10454" max="10454" width="7" customWidth="1"/>
    <col min="10455" max="10455" width="13.85546875" customWidth="1"/>
    <col min="10456" max="10456" width="10" customWidth="1"/>
    <col min="10457" max="10457" width="14.28515625" customWidth="1"/>
    <col min="10458" max="10458" width="6.7109375" customWidth="1"/>
    <col min="10460" max="10460" width="7.7109375" customWidth="1"/>
    <col min="10461" max="10461" width="10.5703125" customWidth="1"/>
    <col min="10462" max="10462" width="10.28515625" customWidth="1"/>
    <col min="10463" max="10471" width="0" hidden="1" customWidth="1"/>
    <col min="10472" max="10472" width="13.28515625" customWidth="1"/>
    <col min="10473" max="10473" width="11.28515625" customWidth="1"/>
    <col min="10474" max="10474" width="11.7109375" customWidth="1"/>
    <col min="10475" max="10475" width="13.42578125" customWidth="1"/>
    <col min="10476" max="10478" width="11.7109375" customWidth="1"/>
    <col min="10708" max="10708" width="3.7109375" customWidth="1"/>
    <col min="10709" max="10709" width="6.7109375" customWidth="1"/>
    <col min="10710" max="10710" width="7" customWidth="1"/>
    <col min="10711" max="10711" width="13.85546875" customWidth="1"/>
    <col min="10712" max="10712" width="10" customWidth="1"/>
    <col min="10713" max="10713" width="14.28515625" customWidth="1"/>
    <col min="10714" max="10714" width="6.7109375" customWidth="1"/>
    <col min="10716" max="10716" width="7.7109375" customWidth="1"/>
    <col min="10717" max="10717" width="10.5703125" customWidth="1"/>
    <col min="10718" max="10718" width="10.28515625" customWidth="1"/>
    <col min="10719" max="10727" width="0" hidden="1" customWidth="1"/>
    <col min="10728" max="10728" width="13.28515625" customWidth="1"/>
    <col min="10729" max="10729" width="11.28515625" customWidth="1"/>
    <col min="10730" max="10730" width="11.7109375" customWidth="1"/>
    <col min="10731" max="10731" width="13.42578125" customWidth="1"/>
    <col min="10732" max="10734" width="11.7109375" customWidth="1"/>
    <col min="10964" max="10964" width="3.7109375" customWidth="1"/>
    <col min="10965" max="10965" width="6.7109375" customWidth="1"/>
    <col min="10966" max="10966" width="7" customWidth="1"/>
    <col min="10967" max="10967" width="13.85546875" customWidth="1"/>
    <col min="10968" max="10968" width="10" customWidth="1"/>
    <col min="10969" max="10969" width="14.28515625" customWidth="1"/>
    <col min="10970" max="10970" width="6.7109375" customWidth="1"/>
    <col min="10972" max="10972" width="7.7109375" customWidth="1"/>
    <col min="10973" max="10973" width="10.5703125" customWidth="1"/>
    <col min="10974" max="10974" width="10.28515625" customWidth="1"/>
    <col min="10975" max="10983" width="0" hidden="1" customWidth="1"/>
    <col min="10984" max="10984" width="13.28515625" customWidth="1"/>
    <col min="10985" max="10985" width="11.28515625" customWidth="1"/>
    <col min="10986" max="10986" width="11.7109375" customWidth="1"/>
    <col min="10987" max="10987" width="13.42578125" customWidth="1"/>
    <col min="10988" max="10990" width="11.7109375" customWidth="1"/>
    <col min="11220" max="11220" width="3.7109375" customWidth="1"/>
    <col min="11221" max="11221" width="6.7109375" customWidth="1"/>
    <col min="11222" max="11222" width="7" customWidth="1"/>
    <col min="11223" max="11223" width="13.85546875" customWidth="1"/>
    <col min="11224" max="11224" width="10" customWidth="1"/>
    <col min="11225" max="11225" width="14.28515625" customWidth="1"/>
    <col min="11226" max="11226" width="6.7109375" customWidth="1"/>
    <col min="11228" max="11228" width="7.7109375" customWidth="1"/>
    <col min="11229" max="11229" width="10.5703125" customWidth="1"/>
    <col min="11230" max="11230" width="10.28515625" customWidth="1"/>
    <col min="11231" max="11239" width="0" hidden="1" customWidth="1"/>
    <col min="11240" max="11240" width="13.28515625" customWidth="1"/>
    <col min="11241" max="11241" width="11.28515625" customWidth="1"/>
    <col min="11242" max="11242" width="11.7109375" customWidth="1"/>
    <col min="11243" max="11243" width="13.42578125" customWidth="1"/>
    <col min="11244" max="11246" width="11.7109375" customWidth="1"/>
    <col min="11476" max="11476" width="3.7109375" customWidth="1"/>
    <col min="11477" max="11477" width="6.7109375" customWidth="1"/>
    <col min="11478" max="11478" width="7" customWidth="1"/>
    <col min="11479" max="11479" width="13.85546875" customWidth="1"/>
    <col min="11480" max="11480" width="10" customWidth="1"/>
    <col min="11481" max="11481" width="14.28515625" customWidth="1"/>
    <col min="11482" max="11482" width="6.7109375" customWidth="1"/>
    <col min="11484" max="11484" width="7.7109375" customWidth="1"/>
    <col min="11485" max="11485" width="10.5703125" customWidth="1"/>
    <col min="11486" max="11486" width="10.28515625" customWidth="1"/>
    <col min="11487" max="11495" width="0" hidden="1" customWidth="1"/>
    <col min="11496" max="11496" width="13.28515625" customWidth="1"/>
    <col min="11497" max="11497" width="11.28515625" customWidth="1"/>
    <col min="11498" max="11498" width="11.7109375" customWidth="1"/>
    <col min="11499" max="11499" width="13.42578125" customWidth="1"/>
    <col min="11500" max="11502" width="11.7109375" customWidth="1"/>
    <col min="11732" max="11732" width="3.7109375" customWidth="1"/>
    <col min="11733" max="11733" width="6.7109375" customWidth="1"/>
    <col min="11734" max="11734" width="7" customWidth="1"/>
    <col min="11735" max="11735" width="13.85546875" customWidth="1"/>
    <col min="11736" max="11736" width="10" customWidth="1"/>
    <col min="11737" max="11737" width="14.28515625" customWidth="1"/>
    <col min="11738" max="11738" width="6.7109375" customWidth="1"/>
    <col min="11740" max="11740" width="7.7109375" customWidth="1"/>
    <col min="11741" max="11741" width="10.5703125" customWidth="1"/>
    <col min="11742" max="11742" width="10.28515625" customWidth="1"/>
    <col min="11743" max="11751" width="0" hidden="1" customWidth="1"/>
    <col min="11752" max="11752" width="13.28515625" customWidth="1"/>
    <col min="11753" max="11753" width="11.28515625" customWidth="1"/>
    <col min="11754" max="11754" width="11.7109375" customWidth="1"/>
    <col min="11755" max="11755" width="13.42578125" customWidth="1"/>
    <col min="11756" max="11758" width="11.7109375" customWidth="1"/>
    <col min="11988" max="11988" width="3.7109375" customWidth="1"/>
    <col min="11989" max="11989" width="6.7109375" customWidth="1"/>
    <col min="11990" max="11990" width="7" customWidth="1"/>
    <col min="11991" max="11991" width="13.85546875" customWidth="1"/>
    <col min="11992" max="11992" width="10" customWidth="1"/>
    <col min="11993" max="11993" width="14.28515625" customWidth="1"/>
    <col min="11994" max="11994" width="6.7109375" customWidth="1"/>
    <col min="11996" max="11996" width="7.7109375" customWidth="1"/>
    <col min="11997" max="11997" width="10.5703125" customWidth="1"/>
    <col min="11998" max="11998" width="10.28515625" customWidth="1"/>
    <col min="11999" max="12007" width="0" hidden="1" customWidth="1"/>
    <col min="12008" max="12008" width="13.28515625" customWidth="1"/>
    <col min="12009" max="12009" width="11.28515625" customWidth="1"/>
    <col min="12010" max="12010" width="11.7109375" customWidth="1"/>
    <col min="12011" max="12011" width="13.42578125" customWidth="1"/>
    <col min="12012" max="12014" width="11.7109375" customWidth="1"/>
    <col min="12244" max="12244" width="3.7109375" customWidth="1"/>
    <col min="12245" max="12245" width="6.7109375" customWidth="1"/>
    <col min="12246" max="12246" width="7" customWidth="1"/>
    <col min="12247" max="12247" width="13.85546875" customWidth="1"/>
    <col min="12248" max="12248" width="10" customWidth="1"/>
    <col min="12249" max="12249" width="14.28515625" customWidth="1"/>
    <col min="12250" max="12250" width="6.7109375" customWidth="1"/>
    <col min="12252" max="12252" width="7.7109375" customWidth="1"/>
    <col min="12253" max="12253" width="10.5703125" customWidth="1"/>
    <col min="12254" max="12254" width="10.28515625" customWidth="1"/>
    <col min="12255" max="12263" width="0" hidden="1" customWidth="1"/>
    <col min="12264" max="12264" width="13.28515625" customWidth="1"/>
    <col min="12265" max="12265" width="11.28515625" customWidth="1"/>
    <col min="12266" max="12266" width="11.7109375" customWidth="1"/>
    <col min="12267" max="12267" width="13.42578125" customWidth="1"/>
    <col min="12268" max="12270" width="11.7109375" customWidth="1"/>
    <col min="12500" max="12500" width="3.7109375" customWidth="1"/>
    <col min="12501" max="12501" width="6.7109375" customWidth="1"/>
    <col min="12502" max="12502" width="7" customWidth="1"/>
    <col min="12503" max="12503" width="13.85546875" customWidth="1"/>
    <col min="12504" max="12504" width="10" customWidth="1"/>
    <col min="12505" max="12505" width="14.28515625" customWidth="1"/>
    <col min="12506" max="12506" width="6.7109375" customWidth="1"/>
    <col min="12508" max="12508" width="7.7109375" customWidth="1"/>
    <col min="12509" max="12509" width="10.5703125" customWidth="1"/>
    <col min="12510" max="12510" width="10.28515625" customWidth="1"/>
    <col min="12511" max="12519" width="0" hidden="1" customWidth="1"/>
    <col min="12520" max="12520" width="13.28515625" customWidth="1"/>
    <col min="12521" max="12521" width="11.28515625" customWidth="1"/>
    <col min="12522" max="12522" width="11.7109375" customWidth="1"/>
    <col min="12523" max="12523" width="13.42578125" customWidth="1"/>
    <col min="12524" max="12526" width="11.7109375" customWidth="1"/>
    <col min="12756" max="12756" width="3.7109375" customWidth="1"/>
    <col min="12757" max="12757" width="6.7109375" customWidth="1"/>
    <col min="12758" max="12758" width="7" customWidth="1"/>
    <col min="12759" max="12759" width="13.85546875" customWidth="1"/>
    <col min="12760" max="12760" width="10" customWidth="1"/>
    <col min="12761" max="12761" width="14.28515625" customWidth="1"/>
    <col min="12762" max="12762" width="6.7109375" customWidth="1"/>
    <col min="12764" max="12764" width="7.7109375" customWidth="1"/>
    <col min="12765" max="12765" width="10.5703125" customWidth="1"/>
    <col min="12766" max="12766" width="10.28515625" customWidth="1"/>
    <col min="12767" max="12775" width="0" hidden="1" customWidth="1"/>
    <col min="12776" max="12776" width="13.28515625" customWidth="1"/>
    <col min="12777" max="12777" width="11.28515625" customWidth="1"/>
    <col min="12778" max="12778" width="11.7109375" customWidth="1"/>
    <col min="12779" max="12779" width="13.42578125" customWidth="1"/>
    <col min="12780" max="12782" width="11.7109375" customWidth="1"/>
    <col min="13012" max="13012" width="3.7109375" customWidth="1"/>
    <col min="13013" max="13013" width="6.7109375" customWidth="1"/>
    <col min="13014" max="13014" width="7" customWidth="1"/>
    <col min="13015" max="13015" width="13.85546875" customWidth="1"/>
    <col min="13016" max="13016" width="10" customWidth="1"/>
    <col min="13017" max="13017" width="14.28515625" customWidth="1"/>
    <col min="13018" max="13018" width="6.7109375" customWidth="1"/>
    <col min="13020" max="13020" width="7.7109375" customWidth="1"/>
    <col min="13021" max="13021" width="10.5703125" customWidth="1"/>
    <col min="13022" max="13022" width="10.28515625" customWidth="1"/>
    <col min="13023" max="13031" width="0" hidden="1" customWidth="1"/>
    <col min="13032" max="13032" width="13.28515625" customWidth="1"/>
    <col min="13033" max="13033" width="11.28515625" customWidth="1"/>
    <col min="13034" max="13034" width="11.7109375" customWidth="1"/>
    <col min="13035" max="13035" width="13.42578125" customWidth="1"/>
    <col min="13036" max="13038" width="11.7109375" customWidth="1"/>
    <col min="13268" max="13268" width="3.7109375" customWidth="1"/>
    <col min="13269" max="13269" width="6.7109375" customWidth="1"/>
    <col min="13270" max="13270" width="7" customWidth="1"/>
    <col min="13271" max="13271" width="13.85546875" customWidth="1"/>
    <col min="13272" max="13272" width="10" customWidth="1"/>
    <col min="13273" max="13273" width="14.28515625" customWidth="1"/>
    <col min="13274" max="13274" width="6.7109375" customWidth="1"/>
    <col min="13276" max="13276" width="7.7109375" customWidth="1"/>
    <col min="13277" max="13277" width="10.5703125" customWidth="1"/>
    <col min="13278" max="13278" width="10.28515625" customWidth="1"/>
    <col min="13279" max="13287" width="0" hidden="1" customWidth="1"/>
    <col min="13288" max="13288" width="13.28515625" customWidth="1"/>
    <col min="13289" max="13289" width="11.28515625" customWidth="1"/>
    <col min="13290" max="13290" width="11.7109375" customWidth="1"/>
    <col min="13291" max="13291" width="13.42578125" customWidth="1"/>
    <col min="13292" max="13294" width="11.7109375" customWidth="1"/>
    <col min="13524" max="13524" width="3.7109375" customWidth="1"/>
    <col min="13525" max="13525" width="6.7109375" customWidth="1"/>
    <col min="13526" max="13526" width="7" customWidth="1"/>
    <col min="13527" max="13527" width="13.85546875" customWidth="1"/>
    <col min="13528" max="13528" width="10" customWidth="1"/>
    <col min="13529" max="13529" width="14.28515625" customWidth="1"/>
    <col min="13530" max="13530" width="6.7109375" customWidth="1"/>
    <col min="13532" max="13532" width="7.7109375" customWidth="1"/>
    <col min="13533" max="13533" width="10.5703125" customWidth="1"/>
    <col min="13534" max="13534" width="10.28515625" customWidth="1"/>
    <col min="13535" max="13543" width="0" hidden="1" customWidth="1"/>
    <col min="13544" max="13544" width="13.28515625" customWidth="1"/>
    <col min="13545" max="13545" width="11.28515625" customWidth="1"/>
    <col min="13546" max="13546" width="11.7109375" customWidth="1"/>
    <col min="13547" max="13547" width="13.42578125" customWidth="1"/>
    <col min="13548" max="13550" width="11.7109375" customWidth="1"/>
    <col min="13780" max="13780" width="3.7109375" customWidth="1"/>
    <col min="13781" max="13781" width="6.7109375" customWidth="1"/>
    <col min="13782" max="13782" width="7" customWidth="1"/>
    <col min="13783" max="13783" width="13.85546875" customWidth="1"/>
    <col min="13784" max="13784" width="10" customWidth="1"/>
    <col min="13785" max="13785" width="14.28515625" customWidth="1"/>
    <col min="13786" max="13786" width="6.7109375" customWidth="1"/>
    <col min="13788" max="13788" width="7.7109375" customWidth="1"/>
    <col min="13789" max="13789" width="10.5703125" customWidth="1"/>
    <col min="13790" max="13790" width="10.28515625" customWidth="1"/>
    <col min="13791" max="13799" width="0" hidden="1" customWidth="1"/>
    <col min="13800" max="13800" width="13.28515625" customWidth="1"/>
    <col min="13801" max="13801" width="11.28515625" customWidth="1"/>
    <col min="13802" max="13802" width="11.7109375" customWidth="1"/>
    <col min="13803" max="13803" width="13.42578125" customWidth="1"/>
    <col min="13804" max="13806" width="11.7109375" customWidth="1"/>
    <col min="14036" max="14036" width="3.7109375" customWidth="1"/>
    <col min="14037" max="14037" width="6.7109375" customWidth="1"/>
    <col min="14038" max="14038" width="7" customWidth="1"/>
    <col min="14039" max="14039" width="13.85546875" customWidth="1"/>
    <col min="14040" max="14040" width="10" customWidth="1"/>
    <col min="14041" max="14041" width="14.28515625" customWidth="1"/>
    <col min="14042" max="14042" width="6.7109375" customWidth="1"/>
    <col min="14044" max="14044" width="7.7109375" customWidth="1"/>
    <col min="14045" max="14045" width="10.5703125" customWidth="1"/>
    <col min="14046" max="14046" width="10.28515625" customWidth="1"/>
    <col min="14047" max="14055" width="0" hidden="1" customWidth="1"/>
    <col min="14056" max="14056" width="13.28515625" customWidth="1"/>
    <col min="14057" max="14057" width="11.28515625" customWidth="1"/>
    <col min="14058" max="14058" width="11.7109375" customWidth="1"/>
    <col min="14059" max="14059" width="13.42578125" customWidth="1"/>
    <col min="14060" max="14062" width="11.7109375" customWidth="1"/>
    <col min="14292" max="14292" width="3.7109375" customWidth="1"/>
    <col min="14293" max="14293" width="6.7109375" customWidth="1"/>
    <col min="14294" max="14294" width="7" customWidth="1"/>
    <col min="14295" max="14295" width="13.85546875" customWidth="1"/>
    <col min="14296" max="14296" width="10" customWidth="1"/>
    <col min="14297" max="14297" width="14.28515625" customWidth="1"/>
    <col min="14298" max="14298" width="6.7109375" customWidth="1"/>
    <col min="14300" max="14300" width="7.7109375" customWidth="1"/>
    <col min="14301" max="14301" width="10.5703125" customWidth="1"/>
    <col min="14302" max="14302" width="10.28515625" customWidth="1"/>
    <col min="14303" max="14311" width="0" hidden="1" customWidth="1"/>
    <col min="14312" max="14312" width="13.28515625" customWidth="1"/>
    <col min="14313" max="14313" width="11.28515625" customWidth="1"/>
    <col min="14314" max="14314" width="11.7109375" customWidth="1"/>
    <col min="14315" max="14315" width="13.42578125" customWidth="1"/>
    <col min="14316" max="14318" width="11.7109375" customWidth="1"/>
    <col min="14548" max="14548" width="3.7109375" customWidth="1"/>
    <col min="14549" max="14549" width="6.7109375" customWidth="1"/>
    <col min="14550" max="14550" width="7" customWidth="1"/>
    <col min="14551" max="14551" width="13.85546875" customWidth="1"/>
    <col min="14552" max="14552" width="10" customWidth="1"/>
    <col min="14553" max="14553" width="14.28515625" customWidth="1"/>
    <col min="14554" max="14554" width="6.7109375" customWidth="1"/>
    <col min="14556" max="14556" width="7.7109375" customWidth="1"/>
    <col min="14557" max="14557" width="10.5703125" customWidth="1"/>
    <col min="14558" max="14558" width="10.28515625" customWidth="1"/>
    <col min="14559" max="14567" width="0" hidden="1" customWidth="1"/>
    <col min="14568" max="14568" width="13.28515625" customWidth="1"/>
    <col min="14569" max="14569" width="11.28515625" customWidth="1"/>
    <col min="14570" max="14570" width="11.7109375" customWidth="1"/>
    <col min="14571" max="14571" width="13.42578125" customWidth="1"/>
    <col min="14572" max="14574" width="11.7109375" customWidth="1"/>
    <col min="14804" max="14804" width="3.7109375" customWidth="1"/>
    <col min="14805" max="14805" width="6.7109375" customWidth="1"/>
    <col min="14806" max="14806" width="7" customWidth="1"/>
    <col min="14807" max="14807" width="13.85546875" customWidth="1"/>
    <col min="14808" max="14808" width="10" customWidth="1"/>
    <col min="14809" max="14809" width="14.28515625" customWidth="1"/>
    <col min="14810" max="14810" width="6.7109375" customWidth="1"/>
    <col min="14812" max="14812" width="7.7109375" customWidth="1"/>
    <col min="14813" max="14813" width="10.5703125" customWidth="1"/>
    <col min="14814" max="14814" width="10.28515625" customWidth="1"/>
    <col min="14815" max="14823" width="0" hidden="1" customWidth="1"/>
    <col min="14824" max="14824" width="13.28515625" customWidth="1"/>
    <col min="14825" max="14825" width="11.28515625" customWidth="1"/>
    <col min="14826" max="14826" width="11.7109375" customWidth="1"/>
    <col min="14827" max="14827" width="13.42578125" customWidth="1"/>
    <col min="14828" max="14830" width="11.7109375" customWidth="1"/>
    <col min="15060" max="15060" width="3.7109375" customWidth="1"/>
    <col min="15061" max="15061" width="6.7109375" customWidth="1"/>
    <col min="15062" max="15062" width="7" customWidth="1"/>
    <col min="15063" max="15063" width="13.85546875" customWidth="1"/>
    <col min="15064" max="15064" width="10" customWidth="1"/>
    <col min="15065" max="15065" width="14.28515625" customWidth="1"/>
    <col min="15066" max="15066" width="6.7109375" customWidth="1"/>
    <col min="15068" max="15068" width="7.7109375" customWidth="1"/>
    <col min="15069" max="15069" width="10.5703125" customWidth="1"/>
    <col min="15070" max="15070" width="10.28515625" customWidth="1"/>
    <col min="15071" max="15079" width="0" hidden="1" customWidth="1"/>
    <col min="15080" max="15080" width="13.28515625" customWidth="1"/>
    <col min="15081" max="15081" width="11.28515625" customWidth="1"/>
    <col min="15082" max="15082" width="11.7109375" customWidth="1"/>
    <col min="15083" max="15083" width="13.42578125" customWidth="1"/>
    <col min="15084" max="15086" width="11.7109375" customWidth="1"/>
    <col min="15316" max="15316" width="3.7109375" customWidth="1"/>
    <col min="15317" max="15317" width="6.7109375" customWidth="1"/>
    <col min="15318" max="15318" width="7" customWidth="1"/>
    <col min="15319" max="15319" width="13.85546875" customWidth="1"/>
    <col min="15320" max="15320" width="10" customWidth="1"/>
    <col min="15321" max="15321" width="14.28515625" customWidth="1"/>
    <col min="15322" max="15322" width="6.7109375" customWidth="1"/>
    <col min="15324" max="15324" width="7.7109375" customWidth="1"/>
    <col min="15325" max="15325" width="10.5703125" customWidth="1"/>
    <col min="15326" max="15326" width="10.28515625" customWidth="1"/>
    <col min="15327" max="15335" width="0" hidden="1" customWidth="1"/>
    <col min="15336" max="15336" width="13.28515625" customWidth="1"/>
    <col min="15337" max="15337" width="11.28515625" customWidth="1"/>
    <col min="15338" max="15338" width="11.7109375" customWidth="1"/>
    <col min="15339" max="15339" width="13.42578125" customWidth="1"/>
    <col min="15340" max="15342" width="11.7109375" customWidth="1"/>
    <col min="15572" max="15572" width="3.7109375" customWidth="1"/>
    <col min="15573" max="15573" width="6.7109375" customWidth="1"/>
    <col min="15574" max="15574" width="7" customWidth="1"/>
    <col min="15575" max="15575" width="13.85546875" customWidth="1"/>
    <col min="15576" max="15576" width="10" customWidth="1"/>
    <col min="15577" max="15577" width="14.28515625" customWidth="1"/>
    <col min="15578" max="15578" width="6.7109375" customWidth="1"/>
    <col min="15580" max="15580" width="7.7109375" customWidth="1"/>
    <col min="15581" max="15581" width="10.5703125" customWidth="1"/>
    <col min="15582" max="15582" width="10.28515625" customWidth="1"/>
    <col min="15583" max="15591" width="0" hidden="1" customWidth="1"/>
    <col min="15592" max="15592" width="13.28515625" customWidth="1"/>
    <col min="15593" max="15593" width="11.28515625" customWidth="1"/>
    <col min="15594" max="15594" width="11.7109375" customWidth="1"/>
    <col min="15595" max="15595" width="13.42578125" customWidth="1"/>
    <col min="15596" max="15598" width="11.7109375" customWidth="1"/>
    <col min="15828" max="15828" width="3.7109375" customWidth="1"/>
    <col min="15829" max="15829" width="6.7109375" customWidth="1"/>
    <col min="15830" max="15830" width="7" customWidth="1"/>
    <col min="15831" max="15831" width="13.85546875" customWidth="1"/>
    <col min="15832" max="15832" width="10" customWidth="1"/>
    <col min="15833" max="15833" width="14.28515625" customWidth="1"/>
    <col min="15834" max="15834" width="6.7109375" customWidth="1"/>
    <col min="15836" max="15836" width="7.7109375" customWidth="1"/>
    <col min="15837" max="15837" width="10.5703125" customWidth="1"/>
    <col min="15838" max="15838" width="10.28515625" customWidth="1"/>
    <col min="15839" max="15847" width="0" hidden="1" customWidth="1"/>
    <col min="15848" max="15848" width="13.28515625" customWidth="1"/>
    <col min="15849" max="15849" width="11.28515625" customWidth="1"/>
    <col min="15850" max="15850" width="11.7109375" customWidth="1"/>
    <col min="15851" max="15851" width="13.42578125" customWidth="1"/>
    <col min="15852" max="15854" width="11.7109375" customWidth="1"/>
    <col min="16084" max="16084" width="3.7109375" customWidth="1"/>
    <col min="16085" max="16085" width="6.7109375" customWidth="1"/>
    <col min="16086" max="16086" width="7" customWidth="1"/>
    <col min="16087" max="16087" width="13.85546875" customWidth="1"/>
    <col min="16088" max="16088" width="10" customWidth="1"/>
    <col min="16089" max="16089" width="14.28515625" customWidth="1"/>
    <col min="16090" max="16090" width="6.7109375" customWidth="1"/>
    <col min="16092" max="16092" width="7.7109375" customWidth="1"/>
    <col min="16093" max="16093" width="10.5703125" customWidth="1"/>
    <col min="16094" max="16094" width="10.28515625" customWidth="1"/>
    <col min="16095" max="16103" width="0" hidden="1" customWidth="1"/>
    <col min="16104" max="16104" width="13.28515625" customWidth="1"/>
    <col min="16105" max="16105" width="11.28515625" customWidth="1"/>
    <col min="16106" max="16106" width="11.7109375" customWidth="1"/>
    <col min="16107" max="16107" width="13.42578125" customWidth="1"/>
    <col min="16108" max="16110" width="11.7109375" customWidth="1"/>
  </cols>
  <sheetData>
    <row r="1" spans="1:27" x14ac:dyDescent="0.25">
      <c r="A1" s="26" t="s">
        <v>39</v>
      </c>
    </row>
    <row r="2" spans="1:27" x14ac:dyDescent="0.25">
      <c r="A2" s="26" t="s">
        <v>40</v>
      </c>
    </row>
    <row r="3" spans="1:27" x14ac:dyDescent="0.25">
      <c r="A3" s="7" t="s">
        <v>41</v>
      </c>
    </row>
    <row r="5" spans="1:27" s="33" customFormat="1" x14ac:dyDescent="0.25">
      <c r="A5" s="31" t="s">
        <v>42</v>
      </c>
      <c r="B5" s="32"/>
      <c r="C5" s="15"/>
      <c r="D5" s="32"/>
      <c r="E5" s="32"/>
      <c r="F5" s="56"/>
      <c r="G5" s="15"/>
      <c r="H5" s="15"/>
      <c r="I5" s="15"/>
      <c r="K5" s="15"/>
      <c r="L5" s="15"/>
      <c r="N5" s="15"/>
      <c r="P5" s="15"/>
      <c r="R5" s="15"/>
    </row>
    <row r="6" spans="1:27" s="35" customFormat="1" x14ac:dyDescent="0.25">
      <c r="A6" s="34" t="s">
        <v>43</v>
      </c>
      <c r="B6" s="34" t="s">
        <v>2</v>
      </c>
      <c r="C6" s="47" t="s">
        <v>44</v>
      </c>
      <c r="D6" s="34" t="s">
        <v>45</v>
      </c>
      <c r="E6" s="34" t="s">
        <v>46</v>
      </c>
      <c r="F6" s="53" t="s">
        <v>36</v>
      </c>
      <c r="G6" s="34" t="s">
        <v>47</v>
      </c>
      <c r="H6" s="34">
        <v>44105</v>
      </c>
      <c r="I6" s="34">
        <v>44105</v>
      </c>
      <c r="J6" s="34">
        <v>44287</v>
      </c>
      <c r="K6" s="34">
        <v>44287</v>
      </c>
      <c r="L6" s="34">
        <v>44470</v>
      </c>
      <c r="M6" s="34">
        <v>44470</v>
      </c>
      <c r="N6" s="34">
        <v>44652</v>
      </c>
      <c r="O6" s="34">
        <v>44652</v>
      </c>
      <c r="P6" s="34">
        <v>44835</v>
      </c>
      <c r="Q6" s="34">
        <v>44835</v>
      </c>
      <c r="R6" s="34">
        <v>45017</v>
      </c>
      <c r="S6" s="34">
        <v>45017</v>
      </c>
      <c r="T6" s="34">
        <v>45200</v>
      </c>
      <c r="U6" s="34">
        <v>45200</v>
      </c>
      <c r="V6" s="34">
        <v>45383</v>
      </c>
      <c r="W6" s="34">
        <v>45383</v>
      </c>
      <c r="X6" s="34">
        <v>45566</v>
      </c>
      <c r="Y6" s="34">
        <v>45566</v>
      </c>
      <c r="Z6" s="34">
        <v>45748</v>
      </c>
      <c r="AA6" s="34">
        <v>45748</v>
      </c>
    </row>
    <row r="7" spans="1:27" x14ac:dyDescent="0.25">
      <c r="A7" s="36"/>
      <c r="B7" s="37"/>
      <c r="C7" s="38"/>
      <c r="D7" s="39"/>
      <c r="E7" s="40"/>
      <c r="F7" s="54" t="s">
        <v>124</v>
      </c>
      <c r="G7" s="38" t="s">
        <v>48</v>
      </c>
      <c r="H7" s="38" t="s">
        <v>35</v>
      </c>
      <c r="I7" s="38" t="s">
        <v>36</v>
      </c>
      <c r="J7" s="38" t="s">
        <v>35</v>
      </c>
      <c r="K7" s="38" t="s">
        <v>36</v>
      </c>
      <c r="L7" s="38" t="s">
        <v>35</v>
      </c>
      <c r="M7" s="38" t="s">
        <v>36</v>
      </c>
      <c r="N7" s="38" t="s">
        <v>35</v>
      </c>
      <c r="O7" s="38" t="s">
        <v>36</v>
      </c>
      <c r="P7" s="38" t="s">
        <v>35</v>
      </c>
      <c r="Q7" s="38" t="s">
        <v>36</v>
      </c>
      <c r="R7" s="38" t="s">
        <v>35</v>
      </c>
      <c r="S7" s="38" t="s">
        <v>36</v>
      </c>
      <c r="T7" s="38" t="s">
        <v>35</v>
      </c>
      <c r="U7" s="38" t="s">
        <v>36</v>
      </c>
      <c r="V7" s="38" t="s">
        <v>35</v>
      </c>
      <c r="W7" s="38" t="s">
        <v>36</v>
      </c>
      <c r="X7" s="38" t="s">
        <v>35</v>
      </c>
      <c r="Y7" s="38" t="s">
        <v>36</v>
      </c>
      <c r="Z7" s="38" t="s">
        <v>35</v>
      </c>
      <c r="AA7" s="38" t="s">
        <v>36</v>
      </c>
    </row>
    <row r="8" spans="1:27" x14ac:dyDescent="0.25">
      <c r="A8" s="26" t="s">
        <v>10</v>
      </c>
      <c r="B8" s="8" t="s">
        <v>100</v>
      </c>
      <c r="C8" s="15">
        <v>126505.8</v>
      </c>
      <c r="D8" s="30">
        <v>5</v>
      </c>
      <c r="E8" s="16">
        <v>44013</v>
      </c>
      <c r="F8" s="56">
        <v>0.03</v>
      </c>
      <c r="G8" s="15">
        <v>949</v>
      </c>
      <c r="H8" s="15">
        <v>11820</v>
      </c>
      <c r="I8" s="15">
        <v>1898</v>
      </c>
      <c r="J8" s="15">
        <v>11997</v>
      </c>
      <c r="K8" s="15">
        <v>1721</v>
      </c>
      <c r="L8" s="15">
        <v>12177</v>
      </c>
      <c r="M8" s="15">
        <v>1541</v>
      </c>
      <c r="N8" s="15">
        <v>12360</v>
      </c>
      <c r="O8" s="15">
        <v>1358</v>
      </c>
      <c r="P8" s="15">
        <v>12545</v>
      </c>
      <c r="Q8" s="15">
        <v>1173</v>
      </c>
      <c r="R8" s="15">
        <v>12733</v>
      </c>
      <c r="S8" s="15">
        <v>985</v>
      </c>
      <c r="T8" s="15">
        <v>12924</v>
      </c>
      <c r="U8" s="15">
        <f>793+1</f>
        <v>794</v>
      </c>
      <c r="V8" s="15">
        <v>13118</v>
      </c>
      <c r="W8" s="15">
        <f>599+1</f>
        <v>600</v>
      </c>
      <c r="X8" s="15">
        <v>13315</v>
      </c>
      <c r="Y8" s="15">
        <f>402+1</f>
        <v>403</v>
      </c>
      <c r="Z8" s="15">
        <f>13515+2</f>
        <v>13517</v>
      </c>
      <c r="AA8" s="15">
        <f>203-2</f>
        <v>201</v>
      </c>
    </row>
    <row r="9" spans="1:27" x14ac:dyDescent="0.25">
      <c r="A9" s="26" t="s">
        <v>10</v>
      </c>
      <c r="B9" s="8" t="s">
        <v>101</v>
      </c>
      <c r="C9" s="15">
        <v>74668.67</v>
      </c>
      <c r="D9" s="30">
        <v>5</v>
      </c>
      <c r="E9" s="16">
        <v>44075</v>
      </c>
      <c r="F9" s="56">
        <v>0.03</v>
      </c>
      <c r="G9" s="15">
        <v>187</v>
      </c>
      <c r="H9" s="15">
        <v>6977</v>
      </c>
      <c r="I9" s="15">
        <v>1120</v>
      </c>
      <c r="J9" s="15">
        <v>7081</v>
      </c>
      <c r="K9" s="15">
        <v>1016</v>
      </c>
      <c r="L9" s="15">
        <v>7187</v>
      </c>
      <c r="M9" s="15">
        <v>910</v>
      </c>
      <c r="N9" s="15">
        <v>7295</v>
      </c>
      <c r="O9" s="15">
        <v>802</v>
      </c>
      <c r="P9" s="15">
        <v>7405</v>
      </c>
      <c r="Q9" s="15">
        <v>692</v>
      </c>
      <c r="R9" s="15">
        <v>7516</v>
      </c>
      <c r="S9" s="15">
        <v>581</v>
      </c>
      <c r="T9" s="15">
        <v>7629</v>
      </c>
      <c r="U9" s="15">
        <v>468</v>
      </c>
      <c r="V9" s="15">
        <v>7743</v>
      </c>
      <c r="W9" s="15">
        <v>354</v>
      </c>
      <c r="X9" s="15">
        <v>7859</v>
      </c>
      <c r="Y9" s="15">
        <v>238</v>
      </c>
      <c r="Z9" s="15">
        <v>7977</v>
      </c>
      <c r="AA9" s="15">
        <v>120</v>
      </c>
    </row>
    <row r="10" spans="1:27" x14ac:dyDescent="0.25">
      <c r="A10" s="26" t="s">
        <v>10</v>
      </c>
      <c r="B10" s="8" t="s">
        <v>102</v>
      </c>
      <c r="C10" s="15">
        <v>295371.3</v>
      </c>
      <c r="D10" s="30">
        <v>5</v>
      </c>
      <c r="E10" s="16">
        <v>44075</v>
      </c>
      <c r="F10" s="56">
        <v>0.03</v>
      </c>
      <c r="G10" s="15">
        <v>738</v>
      </c>
      <c r="H10" s="15">
        <v>27598</v>
      </c>
      <c r="I10" s="15">
        <v>4430</v>
      </c>
      <c r="J10" s="15">
        <v>28012</v>
      </c>
      <c r="K10" s="15">
        <v>4016</v>
      </c>
      <c r="L10" s="15">
        <v>28432</v>
      </c>
      <c r="M10" s="15">
        <v>3596</v>
      </c>
      <c r="N10" s="15">
        <v>28858</v>
      </c>
      <c r="O10" s="15">
        <v>3170</v>
      </c>
      <c r="P10" s="15">
        <v>29291</v>
      </c>
      <c r="Q10" s="15">
        <v>2737</v>
      </c>
      <c r="R10" s="15">
        <v>29731</v>
      </c>
      <c r="S10" s="15">
        <v>2297</v>
      </c>
      <c r="T10" s="15">
        <v>30177</v>
      </c>
      <c r="U10" s="15">
        <f>1852-1</f>
        <v>1851</v>
      </c>
      <c r="V10" s="15">
        <v>30629</v>
      </c>
      <c r="W10" s="15">
        <v>1399</v>
      </c>
      <c r="X10" s="15">
        <v>31089</v>
      </c>
      <c r="Y10" s="15">
        <f>940-1</f>
        <v>939</v>
      </c>
      <c r="Z10" s="15">
        <f>31555-1</f>
        <v>31554</v>
      </c>
      <c r="AA10" s="15">
        <f>473+1</f>
        <v>474</v>
      </c>
    </row>
    <row r="11" spans="1:27" x14ac:dyDescent="0.25">
      <c r="A11" s="26" t="s">
        <v>10</v>
      </c>
      <c r="B11" s="8" t="s">
        <v>103</v>
      </c>
      <c r="C11" s="15">
        <v>153187.07999999999</v>
      </c>
      <c r="D11" s="30">
        <v>5</v>
      </c>
      <c r="E11" s="16">
        <v>44105</v>
      </c>
      <c r="F11" s="56">
        <v>0.03</v>
      </c>
      <c r="G11" s="15">
        <v>0</v>
      </c>
      <c r="H11" s="15">
        <v>14313</v>
      </c>
      <c r="I11" s="15">
        <v>2298</v>
      </c>
      <c r="J11" s="15">
        <v>14528</v>
      </c>
      <c r="K11" s="15">
        <v>2083</v>
      </c>
      <c r="L11" s="15">
        <v>14746</v>
      </c>
      <c r="M11" s="15">
        <v>1865</v>
      </c>
      <c r="N11" s="15">
        <v>14967</v>
      </c>
      <c r="O11" s="15">
        <v>1644</v>
      </c>
      <c r="P11" s="15">
        <v>15191</v>
      </c>
      <c r="Q11" s="15">
        <v>1420</v>
      </c>
      <c r="R11" s="15">
        <v>15419</v>
      </c>
      <c r="S11" s="15">
        <v>1192</v>
      </c>
      <c r="T11" s="15">
        <v>15650</v>
      </c>
      <c r="U11" s="15">
        <f>960+1</f>
        <v>961</v>
      </c>
      <c r="V11" s="15">
        <v>15885</v>
      </c>
      <c r="W11" s="15">
        <v>726</v>
      </c>
      <c r="X11" s="15">
        <v>16123</v>
      </c>
      <c r="Y11" s="15">
        <f>487+1</f>
        <v>488</v>
      </c>
      <c r="Z11" s="15">
        <f>16365</f>
        <v>16365</v>
      </c>
      <c r="AA11" s="15">
        <f>245+1</f>
        <v>246</v>
      </c>
    </row>
    <row r="12" spans="1:27" x14ac:dyDescent="0.25">
      <c r="A12" s="26" t="s">
        <v>10</v>
      </c>
      <c r="B12" s="8" t="s">
        <v>104</v>
      </c>
      <c r="C12" s="15">
        <v>629211</v>
      </c>
      <c r="D12" s="30">
        <v>5</v>
      </c>
      <c r="E12" s="16">
        <v>44105</v>
      </c>
      <c r="F12" s="56">
        <v>0.03</v>
      </c>
      <c r="G12" s="15">
        <v>0</v>
      </c>
      <c r="H12" s="15">
        <v>58790</v>
      </c>
      <c r="I12" s="15">
        <v>9438</v>
      </c>
      <c r="J12" s="15">
        <v>59672</v>
      </c>
      <c r="K12" s="15">
        <v>8556</v>
      </c>
      <c r="L12" s="15">
        <v>60567</v>
      </c>
      <c r="M12" s="15">
        <v>7661</v>
      </c>
      <c r="N12" s="15">
        <v>61475</v>
      </c>
      <c r="O12" s="15">
        <v>6753</v>
      </c>
      <c r="P12" s="15">
        <v>62397</v>
      </c>
      <c r="Q12" s="15">
        <v>5831</v>
      </c>
      <c r="R12" s="15">
        <v>63333</v>
      </c>
      <c r="S12" s="15">
        <v>4895</v>
      </c>
      <c r="T12" s="15">
        <v>64283</v>
      </c>
      <c r="U12" s="15">
        <v>3945</v>
      </c>
      <c r="V12" s="15">
        <v>65248</v>
      </c>
      <c r="W12" s="15">
        <v>2980</v>
      </c>
      <c r="X12" s="15">
        <v>66226</v>
      </c>
      <c r="Y12" s="15">
        <v>2002</v>
      </c>
      <c r="Z12" s="15">
        <v>67220</v>
      </c>
      <c r="AA12" s="15">
        <v>1008</v>
      </c>
    </row>
    <row r="13" spans="1:27" x14ac:dyDescent="0.25">
      <c r="A13" s="26" t="s">
        <v>10</v>
      </c>
      <c r="B13" s="8" t="s">
        <v>105</v>
      </c>
      <c r="C13" s="15">
        <v>36180</v>
      </c>
      <c r="D13" s="30">
        <v>5</v>
      </c>
      <c r="E13" s="16">
        <v>44136</v>
      </c>
      <c r="F13" s="56">
        <v>0.03</v>
      </c>
      <c r="G13" s="15">
        <v>452</v>
      </c>
      <c r="J13" s="15">
        <v>3380</v>
      </c>
      <c r="K13" s="15">
        <v>543</v>
      </c>
      <c r="L13" s="15">
        <v>3431</v>
      </c>
      <c r="M13" s="15">
        <v>492</v>
      </c>
      <c r="N13" s="15">
        <v>3483</v>
      </c>
      <c r="O13" s="15">
        <v>440</v>
      </c>
      <c r="P13" s="15">
        <v>3535</v>
      </c>
      <c r="Q13" s="15">
        <v>388</v>
      </c>
      <c r="R13" s="15">
        <v>3588</v>
      </c>
      <c r="S13" s="15">
        <v>335</v>
      </c>
      <c r="T13" s="15">
        <v>3642</v>
      </c>
      <c r="U13" s="15">
        <v>281</v>
      </c>
      <c r="V13" s="15">
        <v>3696</v>
      </c>
      <c r="W13" s="15">
        <v>227</v>
      </c>
      <c r="X13" s="15">
        <v>3752</v>
      </c>
      <c r="Y13" s="15">
        <v>171</v>
      </c>
      <c r="Z13" s="15">
        <v>3808</v>
      </c>
      <c r="AA13" s="15">
        <v>115</v>
      </c>
    </row>
    <row r="14" spans="1:27" x14ac:dyDescent="0.25">
      <c r="A14" s="26" t="s">
        <v>10</v>
      </c>
      <c r="B14" s="8" t="s">
        <v>106</v>
      </c>
      <c r="C14" s="15">
        <v>452375.84</v>
      </c>
      <c r="D14" s="30">
        <v>5</v>
      </c>
      <c r="E14" s="16">
        <v>44136</v>
      </c>
      <c r="F14" s="56">
        <v>0.03</v>
      </c>
      <c r="G14" s="15">
        <v>5655</v>
      </c>
      <c r="J14" s="15">
        <v>42267</v>
      </c>
      <c r="K14" s="15">
        <v>6786</v>
      </c>
      <c r="L14" s="15">
        <v>42901</v>
      </c>
      <c r="M14" s="15">
        <v>6152</v>
      </c>
      <c r="N14" s="15">
        <v>43545</v>
      </c>
      <c r="O14" s="15">
        <v>5508</v>
      </c>
      <c r="P14" s="15">
        <v>44198</v>
      </c>
      <c r="Q14" s="15">
        <v>4855</v>
      </c>
      <c r="R14" s="15">
        <v>44861</v>
      </c>
      <c r="S14" s="15">
        <v>4192</v>
      </c>
      <c r="T14" s="15">
        <v>45534</v>
      </c>
      <c r="U14" s="15">
        <v>3519</v>
      </c>
      <c r="V14" s="15">
        <v>46217</v>
      </c>
      <c r="W14" s="15">
        <v>2836</v>
      </c>
      <c r="X14" s="15">
        <v>46910</v>
      </c>
      <c r="Y14" s="15">
        <v>2143</v>
      </c>
      <c r="Z14" s="15">
        <v>47614</v>
      </c>
      <c r="AA14" s="15">
        <v>1439</v>
      </c>
    </row>
    <row r="15" spans="1:27" x14ac:dyDescent="0.25">
      <c r="A15" s="26" t="s">
        <v>10</v>
      </c>
      <c r="B15" s="8" t="s">
        <v>107</v>
      </c>
      <c r="C15" s="15">
        <v>125749.6</v>
      </c>
      <c r="D15" s="30">
        <v>5</v>
      </c>
      <c r="E15" s="16">
        <v>44166</v>
      </c>
      <c r="F15" s="56">
        <v>0.03</v>
      </c>
      <c r="G15" s="15">
        <v>1257</v>
      </c>
      <c r="J15" s="15">
        <v>11749</v>
      </c>
      <c r="K15" s="15">
        <v>1887</v>
      </c>
      <c r="L15" s="15">
        <v>11926</v>
      </c>
      <c r="M15" s="15">
        <v>1710</v>
      </c>
      <c r="N15" s="15">
        <v>12104</v>
      </c>
      <c r="O15" s="15">
        <v>1532</v>
      </c>
      <c r="P15" s="15">
        <v>12286</v>
      </c>
      <c r="Q15" s="15">
        <v>1350</v>
      </c>
      <c r="R15" s="15">
        <v>12470</v>
      </c>
      <c r="S15" s="15">
        <v>1166</v>
      </c>
      <c r="T15" s="15">
        <v>12657</v>
      </c>
      <c r="U15" s="15">
        <f>978+1</f>
        <v>979</v>
      </c>
      <c r="V15" s="15">
        <v>12847</v>
      </c>
      <c r="W15" s="15">
        <f>788+1</f>
        <v>789</v>
      </c>
      <c r="X15" s="15">
        <v>13040</v>
      </c>
      <c r="Y15" s="15">
        <v>596</v>
      </c>
      <c r="Z15" s="15">
        <v>13236</v>
      </c>
      <c r="AA15" s="15">
        <v>400</v>
      </c>
    </row>
    <row r="16" spans="1:27" x14ac:dyDescent="0.25">
      <c r="A16" s="26" t="s">
        <v>10</v>
      </c>
      <c r="B16" s="8" t="s">
        <v>108</v>
      </c>
      <c r="C16" s="15">
        <v>42142</v>
      </c>
      <c r="D16" s="30">
        <v>5</v>
      </c>
      <c r="E16" s="16">
        <v>44197</v>
      </c>
      <c r="F16" s="56">
        <v>0.01</v>
      </c>
      <c r="G16" s="15">
        <v>105</v>
      </c>
      <c r="J16" s="15">
        <v>4120</v>
      </c>
      <c r="K16" s="15">
        <v>211</v>
      </c>
      <c r="L16" s="15">
        <v>4141</v>
      </c>
      <c r="M16" s="15">
        <v>190</v>
      </c>
      <c r="N16" s="15">
        <v>4162</v>
      </c>
      <c r="O16" s="15">
        <v>169</v>
      </c>
      <c r="P16" s="15">
        <v>4182</v>
      </c>
      <c r="Q16" s="15">
        <v>149</v>
      </c>
      <c r="R16" s="15">
        <v>4203</v>
      </c>
      <c r="S16" s="15">
        <v>128</v>
      </c>
      <c r="T16" s="15">
        <v>4224</v>
      </c>
      <c r="U16" s="15">
        <v>107</v>
      </c>
      <c r="V16" s="15">
        <v>4245</v>
      </c>
      <c r="W16" s="15">
        <v>86</v>
      </c>
      <c r="X16" s="15">
        <v>4267</v>
      </c>
      <c r="Y16" s="15">
        <v>64</v>
      </c>
      <c r="Z16" s="15">
        <v>4288</v>
      </c>
      <c r="AA16" s="15">
        <v>43</v>
      </c>
    </row>
    <row r="17" spans="1:27" x14ac:dyDescent="0.25">
      <c r="A17" s="26" t="s">
        <v>10</v>
      </c>
      <c r="B17" s="8" t="s">
        <v>109</v>
      </c>
      <c r="C17" s="15">
        <v>10321</v>
      </c>
      <c r="D17" s="30">
        <v>5</v>
      </c>
      <c r="E17" s="16">
        <v>44197</v>
      </c>
      <c r="F17" s="56">
        <v>0.01</v>
      </c>
      <c r="G17" s="15">
        <v>26</v>
      </c>
      <c r="J17" s="15">
        <v>1009</v>
      </c>
      <c r="K17" s="15">
        <v>52</v>
      </c>
      <c r="L17" s="15">
        <v>1014</v>
      </c>
      <c r="M17" s="15">
        <v>47</v>
      </c>
      <c r="N17" s="15">
        <v>1019</v>
      </c>
      <c r="O17" s="15">
        <v>42</v>
      </c>
      <c r="P17" s="15">
        <v>1024</v>
      </c>
      <c r="Q17" s="15">
        <v>37</v>
      </c>
      <c r="R17" s="15">
        <v>1029</v>
      </c>
      <c r="S17" s="15">
        <v>32</v>
      </c>
      <c r="T17" s="15">
        <v>1035</v>
      </c>
      <c r="U17" s="15">
        <v>26</v>
      </c>
      <c r="V17" s="15">
        <v>1040</v>
      </c>
      <c r="W17" s="15">
        <v>21</v>
      </c>
      <c r="X17" s="15">
        <v>1045</v>
      </c>
      <c r="Y17" s="15">
        <v>16</v>
      </c>
      <c r="Z17" s="15">
        <v>1050</v>
      </c>
      <c r="AA17" s="15">
        <v>11</v>
      </c>
    </row>
    <row r="18" spans="1:27" x14ac:dyDescent="0.25">
      <c r="A18" s="26" t="s">
        <v>10</v>
      </c>
      <c r="B18" s="8" t="s">
        <v>110</v>
      </c>
      <c r="C18" s="15">
        <v>83346</v>
      </c>
      <c r="D18" s="30">
        <v>5</v>
      </c>
      <c r="E18" s="16">
        <v>44197</v>
      </c>
      <c r="F18" s="56">
        <v>0.01</v>
      </c>
      <c r="G18" s="15">
        <v>208</v>
      </c>
      <c r="J18" s="15">
        <v>8149</v>
      </c>
      <c r="K18" s="15">
        <v>417</v>
      </c>
      <c r="L18" s="15">
        <v>8190</v>
      </c>
      <c r="M18" s="15">
        <v>376</v>
      </c>
      <c r="N18" s="15">
        <v>8230</v>
      </c>
      <c r="O18" s="15">
        <v>336</v>
      </c>
      <c r="P18" s="15">
        <v>8272</v>
      </c>
      <c r="Q18" s="15">
        <v>294</v>
      </c>
      <c r="R18" s="15">
        <v>8313</v>
      </c>
      <c r="S18" s="15">
        <v>253</v>
      </c>
      <c r="T18" s="15">
        <v>8355</v>
      </c>
      <c r="U18" s="15">
        <v>211</v>
      </c>
      <c r="V18" s="15">
        <v>8396</v>
      </c>
      <c r="W18" s="15">
        <f>169+1</f>
        <v>170</v>
      </c>
      <c r="X18" s="15">
        <v>8438</v>
      </c>
      <c r="Y18" s="15">
        <f>127+1</f>
        <v>128</v>
      </c>
      <c r="Z18" s="15">
        <v>8480</v>
      </c>
      <c r="AA18" s="15">
        <f>85+1</f>
        <v>86</v>
      </c>
    </row>
    <row r="19" spans="1:27" x14ac:dyDescent="0.25">
      <c r="A19" s="26" t="s">
        <v>10</v>
      </c>
      <c r="B19" s="8" t="s">
        <v>111</v>
      </c>
      <c r="C19" s="15">
        <v>20190</v>
      </c>
      <c r="D19" s="30">
        <v>5</v>
      </c>
      <c r="E19" s="16">
        <v>44197</v>
      </c>
      <c r="F19" s="56">
        <v>0.01</v>
      </c>
      <c r="G19" s="15">
        <v>50</v>
      </c>
      <c r="J19" s="15">
        <v>1974</v>
      </c>
      <c r="K19" s="15">
        <v>101</v>
      </c>
      <c r="L19" s="15">
        <v>1984</v>
      </c>
      <c r="M19" s="15">
        <v>91</v>
      </c>
      <c r="N19" s="15">
        <v>1994</v>
      </c>
      <c r="O19" s="15">
        <v>81</v>
      </c>
      <c r="P19" s="15">
        <v>2004</v>
      </c>
      <c r="Q19" s="15">
        <v>71</v>
      </c>
      <c r="R19" s="15">
        <v>2014</v>
      </c>
      <c r="S19" s="15">
        <v>61</v>
      </c>
      <c r="T19" s="15">
        <v>2024</v>
      </c>
      <c r="U19" s="15">
        <v>51</v>
      </c>
      <c r="V19" s="15">
        <v>2034</v>
      </c>
      <c r="W19" s="15">
        <v>41</v>
      </c>
      <c r="X19" s="15">
        <v>2044</v>
      </c>
      <c r="Y19" s="15">
        <v>31</v>
      </c>
      <c r="Z19" s="15">
        <v>2054</v>
      </c>
      <c r="AA19" s="15">
        <v>21</v>
      </c>
    </row>
    <row r="20" spans="1:27" x14ac:dyDescent="0.25">
      <c r="A20" s="26" t="s">
        <v>10</v>
      </c>
      <c r="B20" s="8" t="s">
        <v>112</v>
      </c>
      <c r="C20" s="15">
        <v>15400</v>
      </c>
      <c r="D20" s="30">
        <v>5</v>
      </c>
      <c r="E20" s="16">
        <v>44197</v>
      </c>
      <c r="F20" s="56">
        <v>0.01</v>
      </c>
      <c r="G20" s="15">
        <v>39</v>
      </c>
      <c r="J20" s="15">
        <v>1506</v>
      </c>
      <c r="K20" s="15">
        <v>77</v>
      </c>
      <c r="L20" s="15">
        <v>1513</v>
      </c>
      <c r="M20" s="15">
        <v>70</v>
      </c>
      <c r="N20" s="15">
        <v>1521</v>
      </c>
      <c r="O20" s="15">
        <v>62</v>
      </c>
      <c r="P20" s="15">
        <v>1528</v>
      </c>
      <c r="Q20" s="15">
        <v>55</v>
      </c>
      <c r="R20" s="15">
        <v>1536</v>
      </c>
      <c r="S20" s="15">
        <v>47</v>
      </c>
      <c r="T20" s="15">
        <v>1544</v>
      </c>
      <c r="U20" s="15">
        <v>39</v>
      </c>
      <c r="V20" s="15">
        <v>1551</v>
      </c>
      <c r="W20" s="15">
        <f>31+1</f>
        <v>32</v>
      </c>
      <c r="X20" s="15">
        <v>1559</v>
      </c>
      <c r="Y20" s="15">
        <v>24</v>
      </c>
      <c r="Z20" s="15">
        <v>1567</v>
      </c>
      <c r="AA20" s="15">
        <v>16</v>
      </c>
    </row>
    <row r="21" spans="1:27" x14ac:dyDescent="0.25">
      <c r="A21" s="26" t="s">
        <v>10</v>
      </c>
      <c r="B21" s="8" t="s">
        <v>113</v>
      </c>
      <c r="C21" s="15">
        <v>113329.45</v>
      </c>
      <c r="D21" s="30">
        <v>5</v>
      </c>
      <c r="E21" s="16">
        <v>44197</v>
      </c>
      <c r="F21" s="56">
        <v>0.01</v>
      </c>
      <c r="G21" s="15">
        <v>283</v>
      </c>
      <c r="J21" s="15">
        <v>11080</v>
      </c>
      <c r="K21" s="15">
        <v>567</v>
      </c>
      <c r="L21" s="15">
        <v>11136</v>
      </c>
      <c r="M21" s="15">
        <v>511</v>
      </c>
      <c r="N21" s="15">
        <v>11191</v>
      </c>
      <c r="O21" s="15">
        <v>456</v>
      </c>
      <c r="P21" s="15">
        <v>11247</v>
      </c>
      <c r="Q21" s="15">
        <v>400</v>
      </c>
      <c r="R21" s="15">
        <v>11304</v>
      </c>
      <c r="S21" s="15">
        <v>343</v>
      </c>
      <c r="T21" s="15">
        <v>11360</v>
      </c>
      <c r="U21" s="15">
        <v>287</v>
      </c>
      <c r="V21" s="15">
        <v>11417</v>
      </c>
      <c r="W21" s="15">
        <v>230</v>
      </c>
      <c r="X21" s="15">
        <v>11474</v>
      </c>
      <c r="Y21" s="15">
        <v>173</v>
      </c>
      <c r="Z21" s="15">
        <v>11531</v>
      </c>
      <c r="AA21" s="15">
        <v>116</v>
      </c>
    </row>
    <row r="22" spans="1:27" x14ac:dyDescent="0.25">
      <c r="A22" s="26" t="s">
        <v>10</v>
      </c>
      <c r="B22" s="8" t="s">
        <v>114</v>
      </c>
      <c r="C22" s="15">
        <v>484632.66</v>
      </c>
      <c r="D22" s="30">
        <v>5</v>
      </c>
      <c r="E22" s="16">
        <v>44228</v>
      </c>
      <c r="F22" s="56">
        <v>0.01</v>
      </c>
      <c r="G22" s="15">
        <v>808</v>
      </c>
      <c r="J22" s="15">
        <v>47383</v>
      </c>
      <c r="K22" s="15">
        <v>2423</v>
      </c>
      <c r="L22" s="15">
        <v>47620</v>
      </c>
      <c r="M22" s="15">
        <v>2186</v>
      </c>
      <c r="N22" s="15">
        <v>47858</v>
      </c>
      <c r="O22" s="15">
        <v>1948</v>
      </c>
      <c r="P22" s="15">
        <v>48097</v>
      </c>
      <c r="Q22" s="15">
        <v>1709</v>
      </c>
      <c r="R22" s="15">
        <v>48338</v>
      </c>
      <c r="S22" s="15">
        <v>1468</v>
      </c>
      <c r="T22" s="15">
        <v>48579</v>
      </c>
      <c r="U22" s="15">
        <v>1227</v>
      </c>
      <c r="V22" s="15">
        <v>48822</v>
      </c>
      <c r="W22" s="15">
        <v>984</v>
      </c>
      <c r="X22" s="15">
        <v>49066</v>
      </c>
      <c r="Y22" s="15">
        <v>740</v>
      </c>
      <c r="Z22" s="15">
        <v>49312</v>
      </c>
      <c r="AA22" s="15">
        <v>494</v>
      </c>
    </row>
    <row r="23" spans="1:27" x14ac:dyDescent="0.25">
      <c r="A23" s="26" t="s">
        <v>10</v>
      </c>
      <c r="B23" s="8" t="s">
        <v>115</v>
      </c>
      <c r="C23" s="15">
        <v>358879.38</v>
      </c>
      <c r="D23" s="30">
        <v>5</v>
      </c>
      <c r="E23" s="16">
        <v>44256</v>
      </c>
      <c r="F23" s="56">
        <v>0.01</v>
      </c>
      <c r="G23" s="15">
        <v>299</v>
      </c>
      <c r="J23" s="15">
        <v>35088</v>
      </c>
      <c r="K23" s="15">
        <v>1794</v>
      </c>
      <c r="L23" s="15">
        <v>35263</v>
      </c>
      <c r="M23" s="15">
        <v>1619</v>
      </c>
      <c r="N23" s="15">
        <v>35440</v>
      </c>
      <c r="O23" s="15">
        <v>1442</v>
      </c>
      <c r="P23" s="15">
        <v>35617</v>
      </c>
      <c r="Q23" s="15">
        <v>1265</v>
      </c>
      <c r="R23" s="15">
        <v>35795</v>
      </c>
      <c r="S23" s="15">
        <v>1087</v>
      </c>
      <c r="T23" s="15">
        <v>35974</v>
      </c>
      <c r="U23" s="15">
        <v>908</v>
      </c>
      <c r="V23" s="15">
        <v>36154</v>
      </c>
      <c r="W23" s="15">
        <f>729-1</f>
        <v>728</v>
      </c>
      <c r="X23" s="15">
        <v>36334</v>
      </c>
      <c r="Y23" s="15">
        <v>548</v>
      </c>
      <c r="Z23" s="15">
        <v>36516</v>
      </c>
      <c r="AA23" s="15">
        <v>366</v>
      </c>
    </row>
    <row r="24" spans="1:27" x14ac:dyDescent="0.25">
      <c r="A24" s="26" t="s">
        <v>10</v>
      </c>
      <c r="B24" s="8" t="s">
        <v>116</v>
      </c>
      <c r="C24" s="15">
        <v>504248.79</v>
      </c>
      <c r="D24" s="30">
        <v>5</v>
      </c>
      <c r="E24" s="16">
        <v>44287</v>
      </c>
      <c r="F24" s="56">
        <v>0.01</v>
      </c>
      <c r="G24" s="15">
        <v>0</v>
      </c>
      <c r="J24" s="15">
        <v>49301</v>
      </c>
      <c r="K24" s="15">
        <v>2521</v>
      </c>
      <c r="L24" s="15">
        <v>49547</v>
      </c>
      <c r="M24" s="15">
        <v>2275</v>
      </c>
      <c r="N24" s="15">
        <v>49795</v>
      </c>
      <c r="O24" s="15">
        <v>2027</v>
      </c>
      <c r="P24" s="15">
        <v>50044</v>
      </c>
      <c r="Q24" s="15">
        <v>1778</v>
      </c>
      <c r="R24" s="15">
        <v>50294</v>
      </c>
      <c r="S24" s="15">
        <v>1528</v>
      </c>
      <c r="T24" s="15">
        <v>50546</v>
      </c>
      <c r="U24" s="15">
        <v>1276</v>
      </c>
      <c r="V24" s="15">
        <v>50798</v>
      </c>
      <c r="W24" s="15">
        <v>1024</v>
      </c>
      <c r="X24" s="15">
        <v>51052</v>
      </c>
      <c r="Y24" s="15">
        <v>770</v>
      </c>
      <c r="Z24" s="15">
        <v>51308</v>
      </c>
      <c r="AA24" s="15">
        <v>514</v>
      </c>
    </row>
    <row r="25" spans="1:27" x14ac:dyDescent="0.25">
      <c r="A25" s="26" t="s">
        <v>10</v>
      </c>
      <c r="B25" s="8" t="s">
        <v>117</v>
      </c>
      <c r="C25" s="15">
        <v>295714.01</v>
      </c>
      <c r="D25" s="30">
        <v>5</v>
      </c>
      <c r="E25" s="16">
        <v>44317</v>
      </c>
      <c r="F25" s="56">
        <v>0.01</v>
      </c>
      <c r="G25" s="15">
        <v>1232</v>
      </c>
      <c r="L25" s="15">
        <v>28912</v>
      </c>
      <c r="M25" s="15">
        <v>1479</v>
      </c>
      <c r="N25" s="15">
        <v>29057</v>
      </c>
      <c r="O25" s="15">
        <v>1334</v>
      </c>
      <c r="P25" s="15">
        <v>29202</v>
      </c>
      <c r="Q25" s="15">
        <v>1189</v>
      </c>
      <c r="R25" s="15">
        <v>29348</v>
      </c>
      <c r="S25" s="15">
        <v>1043</v>
      </c>
      <c r="T25" s="15">
        <v>29495</v>
      </c>
      <c r="U25" s="15">
        <v>896</v>
      </c>
      <c r="V25" s="15">
        <v>29642</v>
      </c>
      <c r="W25" s="15">
        <v>749</v>
      </c>
      <c r="X25" s="15">
        <v>29790</v>
      </c>
      <c r="Y25" s="15">
        <f>600+1</f>
        <v>601</v>
      </c>
      <c r="Z25" s="15">
        <v>29939</v>
      </c>
      <c r="AA25" s="15">
        <f>451+1</f>
        <v>452</v>
      </c>
    </row>
    <row r="27" spans="1:27" ht="15.75" thickBot="1" x14ac:dyDescent="0.3">
      <c r="A27" s="17" t="s">
        <v>58</v>
      </c>
      <c r="B27" s="50"/>
      <c r="C27" s="18">
        <f>SUM(C8:C26)</f>
        <v>3821452.58</v>
      </c>
      <c r="D27" s="43"/>
      <c r="E27" s="49"/>
      <c r="F27" s="55"/>
      <c r="G27" s="18">
        <f t="shared" ref="G27:Z27" si="0">SUM(G8:G26)</f>
        <v>12288</v>
      </c>
      <c r="H27" s="18">
        <f t="shared" si="0"/>
        <v>119498</v>
      </c>
      <c r="I27" s="18">
        <f t="shared" si="0"/>
        <v>19184</v>
      </c>
      <c r="J27" s="18">
        <f t="shared" si="0"/>
        <v>338296</v>
      </c>
      <c r="K27" s="18">
        <f t="shared" si="0"/>
        <v>34771</v>
      </c>
      <c r="L27" s="18">
        <f t="shared" si="0"/>
        <v>370687</v>
      </c>
      <c r="M27" s="18">
        <f t="shared" si="0"/>
        <v>32771</v>
      </c>
      <c r="N27" s="18">
        <f t="shared" si="0"/>
        <v>374354</v>
      </c>
      <c r="O27" s="18">
        <f t="shared" si="0"/>
        <v>29104</v>
      </c>
      <c r="P27" s="18">
        <f t="shared" si="0"/>
        <v>378065</v>
      </c>
      <c r="Q27" s="18">
        <f t="shared" si="0"/>
        <v>25393</v>
      </c>
      <c r="R27" s="18">
        <f t="shared" si="0"/>
        <v>381825</v>
      </c>
      <c r="S27" s="18">
        <f t="shared" si="0"/>
        <v>21633</v>
      </c>
      <c r="T27" s="18">
        <f t="shared" si="0"/>
        <v>385632</v>
      </c>
      <c r="U27" s="18">
        <f t="shared" si="0"/>
        <v>17826</v>
      </c>
      <c r="V27" s="18">
        <f t="shared" si="0"/>
        <v>389482</v>
      </c>
      <c r="W27" s="18">
        <f>SUM(W8:W26)</f>
        <v>13976</v>
      </c>
      <c r="X27" s="18">
        <f t="shared" si="0"/>
        <v>393383</v>
      </c>
      <c r="Y27" s="18">
        <f>SUM(Y8:Y26)</f>
        <v>10075</v>
      </c>
      <c r="Z27" s="18">
        <f t="shared" si="0"/>
        <v>397336</v>
      </c>
      <c r="AA27" s="18">
        <f>SUM(AA8:AA26)</f>
        <v>6122</v>
      </c>
    </row>
    <row r="28" spans="1:27" ht="15.75" thickTop="1" x14ac:dyDescent="0.25"/>
    <row r="29" spans="1:27" x14ac:dyDescent="0.25">
      <c r="A29" s="26" t="s">
        <v>10</v>
      </c>
      <c r="B29" s="8" t="s">
        <v>118</v>
      </c>
      <c r="C29" s="51">
        <v>368147.35</v>
      </c>
      <c r="D29" s="30">
        <v>5</v>
      </c>
      <c r="E29" s="16">
        <v>44409</v>
      </c>
      <c r="F29" s="56">
        <v>0.01</v>
      </c>
      <c r="G29" s="15">
        <v>614</v>
      </c>
      <c r="L29" s="15">
        <v>35994</v>
      </c>
      <c r="M29" s="15">
        <v>1841</v>
      </c>
      <c r="N29" s="15">
        <v>36174</v>
      </c>
      <c r="O29" s="15">
        <v>1661</v>
      </c>
      <c r="P29" s="15">
        <v>36355</v>
      </c>
      <c r="Q29" s="15">
        <v>1480</v>
      </c>
      <c r="R29" s="15">
        <v>36537</v>
      </c>
      <c r="S29" s="15">
        <v>1298</v>
      </c>
      <c r="T29" s="15">
        <v>36719</v>
      </c>
      <c r="U29" s="15">
        <f>1115+1</f>
        <v>1116</v>
      </c>
      <c r="V29" s="15">
        <v>36903</v>
      </c>
      <c r="W29" s="15">
        <v>932</v>
      </c>
      <c r="X29" s="15">
        <v>37087</v>
      </c>
      <c r="Y29" s="15">
        <f>747+1</f>
        <v>748</v>
      </c>
      <c r="Z29" s="15">
        <v>37273</v>
      </c>
      <c r="AA29" s="15">
        <v>562</v>
      </c>
    </row>
    <row r="30" spans="1:27" x14ac:dyDescent="0.25">
      <c r="A30" s="26" t="s">
        <v>10</v>
      </c>
      <c r="B30" s="8" t="s">
        <v>119</v>
      </c>
      <c r="C30" s="15">
        <v>77646.210000000006</v>
      </c>
      <c r="D30" s="30">
        <v>5</v>
      </c>
      <c r="E30" s="16">
        <v>44440</v>
      </c>
      <c r="F30" s="56">
        <v>0.01</v>
      </c>
      <c r="G30" s="15">
        <v>65</v>
      </c>
      <c r="L30" s="15">
        <v>7592</v>
      </c>
      <c r="M30" s="15">
        <v>388</v>
      </c>
      <c r="N30" s="15">
        <v>7629</v>
      </c>
      <c r="O30" s="15">
        <v>351</v>
      </c>
      <c r="P30" s="15">
        <v>7668</v>
      </c>
      <c r="Q30" s="15">
        <v>312</v>
      </c>
      <c r="R30" s="15">
        <v>7706</v>
      </c>
      <c r="S30" s="15">
        <v>274</v>
      </c>
      <c r="T30" s="15">
        <v>7744</v>
      </c>
      <c r="U30" s="15">
        <f>235+1</f>
        <v>236</v>
      </c>
      <c r="V30" s="15">
        <v>7783</v>
      </c>
      <c r="W30" s="15">
        <v>197</v>
      </c>
      <c r="X30" s="15">
        <v>7822</v>
      </c>
      <c r="Y30" s="15">
        <v>158</v>
      </c>
      <c r="Z30" s="15">
        <v>7861</v>
      </c>
      <c r="AA30" s="15">
        <v>119</v>
      </c>
    </row>
    <row r="31" spans="1:27" x14ac:dyDescent="0.25">
      <c r="A31" s="26" t="s">
        <v>10</v>
      </c>
      <c r="B31" s="8" t="s">
        <v>120</v>
      </c>
      <c r="C31" s="15">
        <v>234177.32</v>
      </c>
      <c r="D31" s="30">
        <v>5</v>
      </c>
      <c r="E31" s="16">
        <v>44501</v>
      </c>
      <c r="F31" s="56">
        <v>0.01</v>
      </c>
      <c r="G31" s="15">
        <v>976</v>
      </c>
      <c r="M31" s="15"/>
      <c r="N31" s="15">
        <v>22896</v>
      </c>
      <c r="O31" s="15">
        <v>1171</v>
      </c>
      <c r="P31" s="15">
        <v>23010</v>
      </c>
      <c r="Q31" s="15">
        <v>1057</v>
      </c>
      <c r="R31" s="15">
        <v>23125</v>
      </c>
      <c r="S31" s="15">
        <v>942</v>
      </c>
      <c r="T31" s="15">
        <v>23241</v>
      </c>
      <c r="U31" s="15">
        <v>826</v>
      </c>
      <c r="V31" s="15">
        <v>23357</v>
      </c>
      <c r="W31" s="15">
        <v>710</v>
      </c>
      <c r="X31" s="15">
        <v>23474</v>
      </c>
      <c r="Y31" s="15">
        <v>593</v>
      </c>
      <c r="Z31" s="15">
        <v>23591</v>
      </c>
      <c r="AA31" s="15">
        <f>475+1</f>
        <v>476</v>
      </c>
    </row>
    <row r="32" spans="1:27" x14ac:dyDescent="0.25">
      <c r="A32" s="26" t="s">
        <v>10</v>
      </c>
      <c r="B32" s="8" t="s">
        <v>121</v>
      </c>
      <c r="C32" s="15">
        <v>354673.79</v>
      </c>
      <c r="D32" s="30">
        <v>5</v>
      </c>
      <c r="E32" s="16">
        <v>44562</v>
      </c>
      <c r="F32" s="56">
        <v>0.01</v>
      </c>
      <c r="G32" s="15">
        <v>887</v>
      </c>
      <c r="M32" s="15"/>
      <c r="N32" s="15">
        <v>34677</v>
      </c>
      <c r="O32" s="15">
        <v>1773</v>
      </c>
      <c r="P32" s="15">
        <v>34850</v>
      </c>
      <c r="Q32" s="15">
        <v>1600</v>
      </c>
      <c r="R32" s="15">
        <v>35024</v>
      </c>
      <c r="S32" s="15">
        <v>1426</v>
      </c>
      <c r="T32" s="15">
        <v>35199</v>
      </c>
      <c r="U32" s="15">
        <v>1251</v>
      </c>
      <c r="V32" s="15">
        <v>35375</v>
      </c>
      <c r="W32" s="15">
        <v>1075</v>
      </c>
      <c r="X32" s="15">
        <v>35552</v>
      </c>
      <c r="Y32" s="15">
        <v>898</v>
      </c>
      <c r="Z32" s="15">
        <v>35730</v>
      </c>
      <c r="AA32" s="15">
        <v>720</v>
      </c>
    </row>
    <row r="33" spans="1:27" x14ac:dyDescent="0.25">
      <c r="A33" s="26" t="s">
        <v>10</v>
      </c>
      <c r="B33" s="8" t="s">
        <v>122</v>
      </c>
      <c r="C33" s="15">
        <v>298083.98</v>
      </c>
      <c r="D33" s="30">
        <v>5</v>
      </c>
      <c r="E33" s="16">
        <v>44593</v>
      </c>
      <c r="F33" s="56">
        <v>0.01</v>
      </c>
      <c r="G33" s="15">
        <v>497</v>
      </c>
      <c r="N33" s="15">
        <v>29144</v>
      </c>
      <c r="O33" s="15">
        <v>1490</v>
      </c>
      <c r="P33" s="15">
        <v>29290</v>
      </c>
      <c r="Q33" s="15">
        <v>1344</v>
      </c>
      <c r="R33" s="15">
        <v>29436</v>
      </c>
      <c r="S33" s="15">
        <v>1198</v>
      </c>
      <c r="T33" s="15">
        <v>29583</v>
      </c>
      <c r="U33" s="15">
        <v>1051</v>
      </c>
      <c r="V33" s="15">
        <v>29731</v>
      </c>
      <c r="W33" s="15">
        <v>903</v>
      </c>
      <c r="X33" s="15">
        <v>29880</v>
      </c>
      <c r="Y33" s="15">
        <f>755-1</f>
        <v>754</v>
      </c>
      <c r="Z33" s="15">
        <v>30029</v>
      </c>
      <c r="AA33" s="15">
        <v>605</v>
      </c>
    </row>
    <row r="34" spans="1:27" x14ac:dyDescent="0.25">
      <c r="A34" s="26" t="s">
        <v>10</v>
      </c>
      <c r="B34" s="8" t="s">
        <v>123</v>
      </c>
      <c r="C34" s="15">
        <v>144044.26999999999</v>
      </c>
      <c r="D34" s="30">
        <v>5</v>
      </c>
      <c r="E34" s="16">
        <v>44743</v>
      </c>
      <c r="F34" s="56">
        <v>0.01</v>
      </c>
      <c r="G34" s="97">
        <v>360</v>
      </c>
      <c r="N34" s="15">
        <v>0</v>
      </c>
      <c r="O34" s="15">
        <v>0</v>
      </c>
      <c r="P34" s="15">
        <v>14083</v>
      </c>
      <c r="Q34" s="15">
        <v>721</v>
      </c>
      <c r="R34" s="15">
        <v>14154</v>
      </c>
      <c r="S34" s="15">
        <v>650</v>
      </c>
      <c r="T34" s="15">
        <v>14224</v>
      </c>
      <c r="U34" s="15">
        <f>579+1</f>
        <v>580</v>
      </c>
      <c r="V34" s="15">
        <v>14296</v>
      </c>
      <c r="W34" s="15">
        <v>508</v>
      </c>
      <c r="X34" s="15">
        <v>14367</v>
      </c>
      <c r="Y34" s="15">
        <f>436+1</f>
        <v>437</v>
      </c>
      <c r="Z34" s="15">
        <v>14439</v>
      </c>
      <c r="AA34" s="15">
        <v>365</v>
      </c>
    </row>
    <row r="36" spans="1:27" ht="15.75" thickBot="1" x14ac:dyDescent="0.3">
      <c r="A36" s="17" t="s">
        <v>60</v>
      </c>
      <c r="B36" s="50"/>
      <c r="C36" s="18">
        <f>SUM(C29:C35)</f>
        <v>1476772.92</v>
      </c>
      <c r="D36" s="43"/>
      <c r="E36" s="49"/>
      <c r="F36" s="55"/>
      <c r="G36" s="18">
        <f t="shared" ref="G36:Z36" si="1">SUM(G29:G35)</f>
        <v>3399</v>
      </c>
      <c r="H36" s="18">
        <f t="shared" si="1"/>
        <v>0</v>
      </c>
      <c r="I36" s="18">
        <f t="shared" si="1"/>
        <v>0</v>
      </c>
      <c r="J36" s="18">
        <f t="shared" si="1"/>
        <v>0</v>
      </c>
      <c r="K36" s="18">
        <f t="shared" si="1"/>
        <v>0</v>
      </c>
      <c r="L36" s="18">
        <f t="shared" si="1"/>
        <v>43586</v>
      </c>
      <c r="M36" s="18">
        <f t="shared" si="1"/>
        <v>2229</v>
      </c>
      <c r="N36" s="18">
        <f t="shared" si="1"/>
        <v>130520</v>
      </c>
      <c r="O36" s="18">
        <f t="shared" si="1"/>
        <v>6446</v>
      </c>
      <c r="P36" s="18">
        <f t="shared" si="1"/>
        <v>145256</v>
      </c>
      <c r="Q36" s="18">
        <f t="shared" si="1"/>
        <v>6514</v>
      </c>
      <c r="R36" s="18">
        <f t="shared" si="1"/>
        <v>145982</v>
      </c>
      <c r="S36" s="18">
        <f t="shared" si="1"/>
        <v>5788</v>
      </c>
      <c r="T36" s="18">
        <f t="shared" si="1"/>
        <v>146710</v>
      </c>
      <c r="U36" s="18">
        <f t="shared" si="1"/>
        <v>5060</v>
      </c>
      <c r="V36" s="18">
        <f t="shared" si="1"/>
        <v>147445</v>
      </c>
      <c r="W36" s="18">
        <f>SUM(W29:W35)</f>
        <v>4325</v>
      </c>
      <c r="X36" s="18">
        <f t="shared" si="1"/>
        <v>148182</v>
      </c>
      <c r="Y36" s="18">
        <f>SUM(Y29:Y35)</f>
        <v>3588</v>
      </c>
      <c r="Z36" s="18">
        <f t="shared" si="1"/>
        <v>148923</v>
      </c>
      <c r="AA36" s="18">
        <f>SUM(AA29:AA35)</f>
        <v>2847</v>
      </c>
    </row>
    <row r="37" spans="1:27" ht="15.75" thickTop="1" x14ac:dyDescent="0.25"/>
    <row r="38" spans="1:27" x14ac:dyDescent="0.25">
      <c r="A38" s="26" t="s">
        <v>10</v>
      </c>
      <c r="B38" s="13" t="s">
        <v>13</v>
      </c>
      <c r="C38" s="15">
        <v>9930.4500000000007</v>
      </c>
      <c r="D38" s="30">
        <v>5</v>
      </c>
      <c r="E38" s="16">
        <v>44805</v>
      </c>
      <c r="F38" s="56">
        <v>0.01</v>
      </c>
      <c r="G38" s="15">
        <v>8</v>
      </c>
      <c r="P38" s="15">
        <v>971</v>
      </c>
      <c r="Q38" s="15">
        <v>50</v>
      </c>
      <c r="R38" s="15">
        <v>976</v>
      </c>
      <c r="S38" s="15">
        <v>45</v>
      </c>
      <c r="T38" s="15">
        <v>981</v>
      </c>
      <c r="U38" s="15">
        <v>40</v>
      </c>
      <c r="V38" s="15">
        <v>986</v>
      </c>
      <c r="W38" s="15">
        <v>35</v>
      </c>
      <c r="X38" s="15">
        <v>990</v>
      </c>
      <c r="Y38" s="15">
        <f>30+1</f>
        <v>31</v>
      </c>
      <c r="Z38" s="15">
        <v>995</v>
      </c>
      <c r="AA38" s="15">
        <f>25+1</f>
        <v>26</v>
      </c>
    </row>
    <row r="39" spans="1:27" x14ac:dyDescent="0.25">
      <c r="A39" s="26" t="s">
        <v>10</v>
      </c>
      <c r="B39" s="13" t="s">
        <v>15</v>
      </c>
      <c r="C39" s="15">
        <v>317250.87</v>
      </c>
      <c r="D39" s="30">
        <v>5</v>
      </c>
      <c r="E39" s="16">
        <v>44896</v>
      </c>
      <c r="F39" s="56">
        <v>0.05</v>
      </c>
      <c r="G39" s="97">
        <v>5552</v>
      </c>
      <c r="Q39" s="15"/>
      <c r="R39" s="15">
        <v>28155</v>
      </c>
      <c r="S39" s="15">
        <v>8328</v>
      </c>
      <c r="T39" s="15">
        <v>28894</v>
      </c>
      <c r="U39" s="15">
        <v>7589</v>
      </c>
      <c r="V39" s="15">
        <v>29653</v>
      </c>
      <c r="W39" s="15">
        <v>6830</v>
      </c>
      <c r="X39" s="15">
        <v>30431</v>
      </c>
      <c r="Y39" s="15">
        <v>6052</v>
      </c>
      <c r="Z39" s="15">
        <v>31230</v>
      </c>
      <c r="AA39" s="15">
        <v>5253</v>
      </c>
    </row>
    <row r="40" spans="1:27" x14ac:dyDescent="0.25">
      <c r="A40" s="26" t="s">
        <v>10</v>
      </c>
      <c r="B40" s="13" t="s">
        <v>128</v>
      </c>
      <c r="C40" s="15">
        <v>4040.75</v>
      </c>
      <c r="D40" s="30">
        <v>5</v>
      </c>
      <c r="E40" s="16">
        <v>44958</v>
      </c>
      <c r="F40" s="56">
        <v>5.2499999999999998E-2</v>
      </c>
      <c r="G40" s="97">
        <v>35</v>
      </c>
      <c r="Q40" s="15"/>
      <c r="R40" s="15">
        <v>359</v>
      </c>
      <c r="S40" s="15">
        <v>106</v>
      </c>
      <c r="T40" s="15">
        <v>368</v>
      </c>
      <c r="U40" s="15">
        <v>97</v>
      </c>
      <c r="V40" s="15">
        <v>378</v>
      </c>
      <c r="W40" s="15">
        <v>87</v>
      </c>
      <c r="X40" s="15">
        <v>388</v>
      </c>
      <c r="Y40" s="15">
        <v>77</v>
      </c>
      <c r="Z40" s="15">
        <v>398</v>
      </c>
      <c r="AA40" s="15">
        <v>67</v>
      </c>
    </row>
    <row r="41" spans="1:27" x14ac:dyDescent="0.25">
      <c r="A41" s="26" t="s">
        <v>10</v>
      </c>
      <c r="B41" s="8" t="s">
        <v>129</v>
      </c>
      <c r="C41" s="15">
        <v>59911</v>
      </c>
      <c r="D41" s="30">
        <v>5</v>
      </c>
      <c r="E41" s="16">
        <v>45078</v>
      </c>
      <c r="F41" s="56">
        <v>5.2499999999999998E-2</v>
      </c>
      <c r="G41" s="97">
        <v>1048</v>
      </c>
      <c r="M41" s="15"/>
      <c r="O41" s="15"/>
      <c r="Q41" s="15"/>
      <c r="R41"/>
      <c r="T41" s="15">
        <v>5317</v>
      </c>
      <c r="U41" s="15">
        <v>1573</v>
      </c>
      <c r="V41" s="15">
        <v>5457</v>
      </c>
      <c r="W41" s="15">
        <v>1433</v>
      </c>
      <c r="X41" s="15">
        <v>5600</v>
      </c>
      <c r="Y41" s="15">
        <v>1290</v>
      </c>
      <c r="Z41" s="15">
        <v>5747</v>
      </c>
      <c r="AA41" s="15">
        <v>1143</v>
      </c>
    </row>
    <row r="42" spans="1:27" x14ac:dyDescent="0.25">
      <c r="A42" s="26" t="s">
        <v>10</v>
      </c>
      <c r="B42" s="8" t="s">
        <v>130</v>
      </c>
      <c r="C42" s="15">
        <v>79500</v>
      </c>
      <c r="D42" s="30">
        <v>5</v>
      </c>
      <c r="E42" s="16">
        <v>45108</v>
      </c>
      <c r="F42" s="56">
        <v>5.2499999999999998E-2</v>
      </c>
      <c r="G42" s="91">
        <v>1043</v>
      </c>
      <c r="M42" s="15"/>
      <c r="O42" s="15"/>
      <c r="Q42" s="15"/>
      <c r="R42"/>
      <c r="T42" s="15">
        <v>7055</v>
      </c>
      <c r="U42" s="15">
        <v>2087</v>
      </c>
      <c r="V42" s="15">
        <v>7241</v>
      </c>
      <c r="W42" s="15">
        <f>1902-1</f>
        <v>1901</v>
      </c>
      <c r="X42" s="15">
        <v>7431</v>
      </c>
      <c r="Y42" s="15">
        <f>1712-1</f>
        <v>1711</v>
      </c>
      <c r="Z42" s="15">
        <v>7626</v>
      </c>
      <c r="AA42" s="15">
        <f>1517-1</f>
        <v>1516</v>
      </c>
    </row>
    <row r="43" spans="1:27" x14ac:dyDescent="0.25">
      <c r="Q43" s="15"/>
      <c r="S43" s="15"/>
      <c r="T43" s="15"/>
      <c r="U43" s="15"/>
      <c r="V43" s="15"/>
      <c r="W43" s="15"/>
      <c r="X43" s="15"/>
      <c r="Y43" s="15"/>
      <c r="Z43" s="15"/>
      <c r="AA43" s="15"/>
    </row>
    <row r="44" spans="1:27" ht="15.75" thickBot="1" x14ac:dyDescent="0.3">
      <c r="A44" s="17" t="s">
        <v>61</v>
      </c>
      <c r="B44" s="50"/>
      <c r="C44" s="18">
        <f>SUM(C38:C43)</f>
        <v>470633.07</v>
      </c>
      <c r="D44" s="43"/>
      <c r="E44" s="49"/>
      <c r="F44" s="55"/>
      <c r="G44" s="18">
        <f t="shared" ref="G44:Z44" si="2">SUM(G38:G43)</f>
        <v>7686</v>
      </c>
      <c r="H44" s="18">
        <f t="shared" si="2"/>
        <v>0</v>
      </c>
      <c r="I44" s="18">
        <f t="shared" si="2"/>
        <v>0</v>
      </c>
      <c r="J44" s="18">
        <f t="shared" si="2"/>
        <v>0</v>
      </c>
      <c r="K44" s="18">
        <f t="shared" si="2"/>
        <v>0</v>
      </c>
      <c r="L44" s="18">
        <f t="shared" si="2"/>
        <v>0</v>
      </c>
      <c r="M44" s="18">
        <f t="shared" si="2"/>
        <v>0</v>
      </c>
      <c r="N44" s="18">
        <f t="shared" si="2"/>
        <v>0</v>
      </c>
      <c r="O44" s="18">
        <f t="shared" si="2"/>
        <v>0</v>
      </c>
      <c r="P44" s="18">
        <f t="shared" si="2"/>
        <v>971</v>
      </c>
      <c r="Q44" s="18">
        <f t="shared" si="2"/>
        <v>50</v>
      </c>
      <c r="R44" s="18">
        <f t="shared" si="2"/>
        <v>29490</v>
      </c>
      <c r="S44" s="18">
        <f t="shared" si="2"/>
        <v>8479</v>
      </c>
      <c r="T44" s="18">
        <f t="shared" si="2"/>
        <v>42615</v>
      </c>
      <c r="U44" s="18">
        <f t="shared" si="2"/>
        <v>11386</v>
      </c>
      <c r="V44" s="18">
        <f t="shared" si="2"/>
        <v>43715</v>
      </c>
      <c r="W44" s="18">
        <f>SUM(W38:W43)</f>
        <v>10286</v>
      </c>
      <c r="X44" s="18">
        <f t="shared" si="2"/>
        <v>44840</v>
      </c>
      <c r="Y44" s="18">
        <f>SUM(Y38:Y43)</f>
        <v>9161</v>
      </c>
      <c r="Z44" s="18">
        <f t="shared" si="2"/>
        <v>45996</v>
      </c>
      <c r="AA44" s="18">
        <f>SUM(AA38:AA43)</f>
        <v>8005</v>
      </c>
    </row>
    <row r="45" spans="1:27" ht="15.75" thickTop="1" x14ac:dyDescent="0.25">
      <c r="B45" s="8"/>
      <c r="E45" s="21"/>
      <c r="F45" s="52"/>
      <c r="M45" s="15"/>
      <c r="O45" s="15"/>
      <c r="Q45" s="15"/>
      <c r="S45" s="15"/>
      <c r="T45" s="15"/>
      <c r="U45" s="15"/>
      <c r="V45" s="15"/>
      <c r="W45" s="15"/>
      <c r="X45" s="15"/>
      <c r="Y45" s="15"/>
      <c r="Z45" s="15"/>
      <c r="AA45" s="15"/>
    </row>
    <row r="46" spans="1:27" x14ac:dyDescent="0.25">
      <c r="A46" s="26" t="s">
        <v>10</v>
      </c>
      <c r="B46" s="13" t="s">
        <v>138</v>
      </c>
      <c r="C46" s="15">
        <v>100380.53</v>
      </c>
      <c r="D46" s="30">
        <v>5</v>
      </c>
      <c r="E46" s="16">
        <v>45170</v>
      </c>
      <c r="F46" s="56">
        <v>5.2499999999999998E-2</v>
      </c>
      <c r="G46" s="15">
        <v>439</v>
      </c>
      <c r="Q46" s="15"/>
      <c r="S46" s="15"/>
      <c r="T46" s="15">
        <v>8909</v>
      </c>
      <c r="U46" s="15">
        <v>2635</v>
      </c>
      <c r="V46" s="15">
        <v>9142</v>
      </c>
      <c r="W46" s="15">
        <f>2401+1</f>
        <v>2402</v>
      </c>
      <c r="X46" s="15">
        <v>9382</v>
      </c>
      <c r="Y46" s="15">
        <f>2161+1</f>
        <v>2162</v>
      </c>
      <c r="Z46" s="15">
        <v>9629</v>
      </c>
      <c r="AA46" s="15">
        <v>1915</v>
      </c>
    </row>
    <row r="47" spans="1:27" x14ac:dyDescent="0.25">
      <c r="A47" s="26" t="s">
        <v>10</v>
      </c>
      <c r="B47" s="13" t="s">
        <v>139</v>
      </c>
      <c r="C47" s="15">
        <v>2277600</v>
      </c>
      <c r="D47" s="30">
        <v>5</v>
      </c>
      <c r="E47" s="16">
        <v>45170</v>
      </c>
      <c r="F47" s="56">
        <v>5.2499999999999998E-2</v>
      </c>
      <c r="G47" s="15">
        <v>9965</v>
      </c>
      <c r="Q47" s="15"/>
      <c r="S47" s="15"/>
      <c r="T47" s="15">
        <v>202132</v>
      </c>
      <c r="U47" s="15">
        <v>59787</v>
      </c>
      <c r="V47" s="15">
        <v>207438</v>
      </c>
      <c r="W47" s="15">
        <v>54481</v>
      </c>
      <c r="X47" s="15">
        <v>212884</v>
      </c>
      <c r="Y47" s="15">
        <f>49036-1</f>
        <v>49035</v>
      </c>
      <c r="Z47" s="15">
        <v>218472</v>
      </c>
      <c r="AA47" s="15">
        <f>43448-1</f>
        <v>43447</v>
      </c>
    </row>
    <row r="48" spans="1:27" x14ac:dyDescent="0.25">
      <c r="A48" s="26" t="s">
        <v>10</v>
      </c>
      <c r="B48" s="13" t="s">
        <v>142</v>
      </c>
      <c r="C48" s="15">
        <v>134379</v>
      </c>
      <c r="D48" s="30">
        <v>5</v>
      </c>
      <c r="E48" s="16">
        <v>45200</v>
      </c>
      <c r="F48" s="56">
        <v>5.2499999999999998E-2</v>
      </c>
      <c r="G48" s="15">
        <v>0</v>
      </c>
      <c r="M48" s="15"/>
      <c r="O48" s="15"/>
      <c r="Q48" s="15"/>
      <c r="R48"/>
      <c r="T48" s="15">
        <v>11926</v>
      </c>
      <c r="U48" s="15">
        <v>3527</v>
      </c>
      <c r="V48" s="15">
        <v>12239</v>
      </c>
      <c r="W48" s="15">
        <v>3214</v>
      </c>
      <c r="X48" s="15">
        <v>12560</v>
      </c>
      <c r="Y48" s="15">
        <v>2893</v>
      </c>
      <c r="Z48" s="15">
        <v>12890</v>
      </c>
      <c r="AA48" s="15">
        <v>2563</v>
      </c>
    </row>
    <row r="49" spans="1:27" x14ac:dyDescent="0.25">
      <c r="A49" s="26" t="s">
        <v>10</v>
      </c>
      <c r="B49" s="13" t="s">
        <v>148</v>
      </c>
      <c r="C49" s="15">
        <v>18750</v>
      </c>
      <c r="D49" s="30">
        <v>5</v>
      </c>
      <c r="E49" s="16">
        <v>45292</v>
      </c>
      <c r="F49" s="56">
        <v>5.2499999999999998E-2</v>
      </c>
      <c r="G49" s="15">
        <v>246</v>
      </c>
      <c r="M49" s="15"/>
      <c r="O49" s="15"/>
      <c r="Q49" s="15"/>
      <c r="R49"/>
      <c r="T49" s="15"/>
      <c r="U49" s="15"/>
      <c r="V49" s="15">
        <v>1664</v>
      </c>
      <c r="W49" s="15">
        <v>492</v>
      </c>
      <c r="X49" s="15">
        <v>1708</v>
      </c>
      <c r="Y49" s="15">
        <f>449-1</f>
        <v>448</v>
      </c>
      <c r="Z49" s="15">
        <v>1753</v>
      </c>
      <c r="AA49" s="15">
        <f>404-1</f>
        <v>403</v>
      </c>
    </row>
    <row r="50" spans="1:27" x14ac:dyDescent="0.25">
      <c r="A50" s="26" t="s">
        <v>10</v>
      </c>
      <c r="B50" s="13" t="s">
        <v>158</v>
      </c>
      <c r="C50" s="15">
        <v>3660</v>
      </c>
      <c r="D50" s="30">
        <v>5</v>
      </c>
      <c r="E50" s="16">
        <v>45474</v>
      </c>
      <c r="F50" s="56">
        <v>5.2499999999999998E-2</v>
      </c>
      <c r="G50" s="96">
        <v>48</v>
      </c>
      <c r="M50" s="15"/>
      <c r="O50" s="15"/>
      <c r="Q50" s="15"/>
      <c r="R50"/>
      <c r="T50" s="15"/>
      <c r="U50" s="15"/>
      <c r="V50" s="15"/>
      <c r="W50" s="15"/>
      <c r="X50" s="15">
        <v>325</v>
      </c>
      <c r="Y50" s="15">
        <v>96</v>
      </c>
      <c r="Z50" s="15">
        <v>333</v>
      </c>
      <c r="AA50" s="15">
        <v>88</v>
      </c>
    </row>
    <row r="51" spans="1:27" x14ac:dyDescent="0.25">
      <c r="Q51" s="15"/>
      <c r="S51" s="15"/>
      <c r="T51" s="15"/>
      <c r="U51" s="15"/>
      <c r="V51" s="15"/>
      <c r="W51" s="15"/>
      <c r="X51" s="15"/>
      <c r="Y51" s="15"/>
      <c r="Z51" s="15"/>
      <c r="AA51" s="15"/>
    </row>
    <row r="52" spans="1:27" ht="15.75" thickBot="1" x14ac:dyDescent="0.3">
      <c r="A52" s="17" t="s">
        <v>140</v>
      </c>
      <c r="B52" s="50"/>
      <c r="C52" s="18">
        <f>SUM(C45:C51)</f>
        <v>2534769.5299999998</v>
      </c>
      <c r="D52" s="43"/>
      <c r="E52" s="49"/>
      <c r="F52" s="55"/>
      <c r="G52" s="18">
        <f t="shared" ref="G52:S52" si="3">SUM(G45:G51)</f>
        <v>10698</v>
      </c>
      <c r="H52" s="18">
        <f t="shared" si="3"/>
        <v>0</v>
      </c>
      <c r="I52" s="18">
        <f t="shared" si="3"/>
        <v>0</v>
      </c>
      <c r="J52" s="18">
        <f t="shared" si="3"/>
        <v>0</v>
      </c>
      <c r="K52" s="18">
        <f t="shared" si="3"/>
        <v>0</v>
      </c>
      <c r="L52" s="18">
        <f t="shared" si="3"/>
        <v>0</v>
      </c>
      <c r="M52" s="18">
        <f t="shared" si="3"/>
        <v>0</v>
      </c>
      <c r="N52" s="18">
        <f t="shared" si="3"/>
        <v>0</v>
      </c>
      <c r="O52" s="18">
        <f t="shared" si="3"/>
        <v>0</v>
      </c>
      <c r="P52" s="18">
        <f t="shared" si="3"/>
        <v>0</v>
      </c>
      <c r="Q52" s="18">
        <f t="shared" si="3"/>
        <v>0</v>
      </c>
      <c r="R52" s="18">
        <f t="shared" si="3"/>
        <v>0</v>
      </c>
      <c r="S52" s="18">
        <f t="shared" si="3"/>
        <v>0</v>
      </c>
      <c r="T52" s="18">
        <f t="shared" ref="T52:AA52" si="4">SUM(T46:T51)</f>
        <v>222967</v>
      </c>
      <c r="U52" s="18">
        <f t="shared" si="4"/>
        <v>65949</v>
      </c>
      <c r="V52" s="18">
        <f t="shared" si="4"/>
        <v>230483</v>
      </c>
      <c r="W52" s="18">
        <f t="shared" si="4"/>
        <v>60589</v>
      </c>
      <c r="X52" s="18">
        <f t="shared" si="4"/>
        <v>236859</v>
      </c>
      <c r="Y52" s="18">
        <f t="shared" si="4"/>
        <v>54634</v>
      </c>
      <c r="Z52" s="18">
        <f t="shared" si="4"/>
        <v>243077</v>
      </c>
      <c r="AA52" s="18">
        <f t="shared" si="4"/>
        <v>48416</v>
      </c>
    </row>
    <row r="53" spans="1:27" ht="15.75" thickTop="1" x14ac:dyDescent="0.25">
      <c r="B53" s="8"/>
      <c r="E53" s="21"/>
      <c r="F53" s="52"/>
      <c r="M53" s="15"/>
      <c r="O53" s="15"/>
      <c r="Q53" s="15"/>
      <c r="S53" s="15"/>
      <c r="T53" s="15"/>
      <c r="U53" s="15"/>
      <c r="V53" s="15"/>
      <c r="W53" s="15"/>
      <c r="X53" s="15"/>
      <c r="Y53" s="15"/>
      <c r="Z53" s="15"/>
      <c r="AA53" s="15"/>
    </row>
    <row r="54" spans="1:27" x14ac:dyDescent="0.25">
      <c r="A54" s="26" t="s">
        <v>10</v>
      </c>
      <c r="B54" s="13" t="s">
        <v>173</v>
      </c>
      <c r="C54" s="15">
        <v>2000</v>
      </c>
      <c r="D54" s="30">
        <v>5</v>
      </c>
      <c r="E54" s="16">
        <v>45748</v>
      </c>
      <c r="F54" s="56">
        <v>5.2499999999999998E-2</v>
      </c>
      <c r="G54" s="96">
        <v>0</v>
      </c>
      <c r="M54" s="15"/>
      <c r="O54" s="15"/>
      <c r="Q54" s="15"/>
      <c r="R54"/>
      <c r="T54" s="15"/>
      <c r="U54" s="15"/>
      <c r="V54" s="15"/>
      <c r="W54" s="15"/>
      <c r="X54" s="15"/>
      <c r="Y54" s="15"/>
      <c r="Z54" s="15">
        <v>177</v>
      </c>
      <c r="AA54" s="15">
        <v>53</v>
      </c>
    </row>
    <row r="55" spans="1:27" x14ac:dyDescent="0.25">
      <c r="A55" s="26"/>
      <c r="M55" s="15"/>
      <c r="O55" s="15"/>
      <c r="Q55" s="15"/>
      <c r="R55"/>
      <c r="T55" s="15"/>
      <c r="U55" s="15"/>
      <c r="V55" s="15"/>
      <c r="W55" s="15"/>
      <c r="X55" s="15"/>
      <c r="Y55" s="15"/>
      <c r="Z55" s="15"/>
      <c r="AA55" s="15"/>
    </row>
    <row r="56" spans="1:27" ht="15.75" thickBot="1" x14ac:dyDescent="0.3">
      <c r="A56" s="17" t="s">
        <v>140</v>
      </c>
      <c r="B56" s="50"/>
      <c r="C56" s="18">
        <f>SUM(C54:C55)</f>
        <v>2000</v>
      </c>
      <c r="D56" s="43"/>
      <c r="E56" s="49"/>
      <c r="F56" s="55"/>
      <c r="G56" s="18">
        <f>SUM(G54:G55)</f>
        <v>0</v>
      </c>
      <c r="H56" s="18">
        <f t="shared" ref="H56:S56" si="5">SUM(H49:H55)</f>
        <v>0</v>
      </c>
      <c r="I56" s="18">
        <f t="shared" si="5"/>
        <v>0</v>
      </c>
      <c r="J56" s="18">
        <f t="shared" si="5"/>
        <v>0</v>
      </c>
      <c r="K56" s="18">
        <f t="shared" si="5"/>
        <v>0</v>
      </c>
      <c r="L56" s="18">
        <f t="shared" si="5"/>
        <v>0</v>
      </c>
      <c r="M56" s="18">
        <f t="shared" si="5"/>
        <v>0</v>
      </c>
      <c r="N56" s="18">
        <f t="shared" si="5"/>
        <v>0</v>
      </c>
      <c r="O56" s="18">
        <f t="shared" si="5"/>
        <v>0</v>
      </c>
      <c r="P56" s="18">
        <f t="shared" si="5"/>
        <v>0</v>
      </c>
      <c r="Q56" s="18">
        <f t="shared" si="5"/>
        <v>0</v>
      </c>
      <c r="R56" s="18">
        <f t="shared" si="5"/>
        <v>0</v>
      </c>
      <c r="S56" s="18">
        <f t="shared" si="5"/>
        <v>0</v>
      </c>
      <c r="T56" s="18">
        <f t="shared" ref="T56:AA56" si="6">SUM(T54:T55)</f>
        <v>0</v>
      </c>
      <c r="U56" s="18">
        <f t="shared" si="6"/>
        <v>0</v>
      </c>
      <c r="V56" s="18">
        <f t="shared" si="6"/>
        <v>0</v>
      </c>
      <c r="W56" s="18">
        <f t="shared" si="6"/>
        <v>0</v>
      </c>
      <c r="X56" s="18">
        <f t="shared" si="6"/>
        <v>0</v>
      </c>
      <c r="Y56" s="18">
        <f t="shared" si="6"/>
        <v>0</v>
      </c>
      <c r="Z56" s="18">
        <f t="shared" si="6"/>
        <v>177</v>
      </c>
      <c r="AA56" s="18">
        <f t="shared" si="6"/>
        <v>53</v>
      </c>
    </row>
    <row r="57" spans="1:27" ht="15.75" thickTop="1" x14ac:dyDescent="0.25">
      <c r="Q57" s="15"/>
      <c r="S57" s="15"/>
      <c r="T57" s="15"/>
      <c r="U57" s="15"/>
      <c r="V57" s="15"/>
      <c r="W57" s="15"/>
      <c r="X57" s="15"/>
      <c r="Y57" s="15"/>
      <c r="Z57" s="15"/>
      <c r="AA57" s="15"/>
    </row>
    <row r="58" spans="1:27" x14ac:dyDescent="0.25">
      <c r="Q58" s="15"/>
      <c r="S58" s="15"/>
      <c r="T58" s="46">
        <f t="shared" ref="T58:Y58" si="7">T27+T36+T44+T52</f>
        <v>797924</v>
      </c>
      <c r="U58" s="46">
        <f t="shared" si="7"/>
        <v>100221</v>
      </c>
      <c r="V58" s="46">
        <f t="shared" si="7"/>
        <v>811125</v>
      </c>
      <c r="W58" s="46">
        <f t="shared" si="7"/>
        <v>89176</v>
      </c>
      <c r="X58" s="46">
        <f t="shared" si="7"/>
        <v>823264</v>
      </c>
      <c r="Y58" s="46">
        <f t="shared" si="7"/>
        <v>77458</v>
      </c>
      <c r="Z58" s="46">
        <f>Z27+Z36+Z44+Z52+Z56</f>
        <v>835509</v>
      </c>
      <c r="AA58" s="46">
        <f>AA27+AA36+AA44+AA52+AA56</f>
        <v>65443</v>
      </c>
    </row>
    <row r="59" spans="1:27" x14ac:dyDescent="0.25">
      <c r="T59" s="15"/>
    </row>
    <row r="60" spans="1:27" ht="15.75" thickBot="1" x14ac:dyDescent="0.3">
      <c r="Q60" s="15"/>
      <c r="S60" s="15"/>
      <c r="T60" s="15"/>
      <c r="U60" s="15"/>
      <c r="V60" s="15"/>
      <c r="W60" s="15"/>
      <c r="X60" s="15"/>
      <c r="Y60" s="15"/>
      <c r="Z60" s="90">
        <f>Z58+X58</f>
        <v>1658773</v>
      </c>
      <c r="AA60" s="90">
        <f>AA58+G50+Y58</f>
        <v>142949</v>
      </c>
    </row>
    <row r="61" spans="1:27" ht="15.75" thickTop="1" x14ac:dyDescent="0.25">
      <c r="P61" s="29"/>
      <c r="Q61" s="19"/>
      <c r="R61" s="29"/>
      <c r="S61" s="19"/>
      <c r="T61" s="29"/>
      <c r="U61" s="19"/>
      <c r="V61" s="29"/>
      <c r="W61" s="19"/>
      <c r="X61" s="29"/>
      <c r="Y61" s="19"/>
      <c r="Z61" s="29" t="s">
        <v>35</v>
      </c>
      <c r="AA61" s="19" t="s">
        <v>36</v>
      </c>
    </row>
    <row r="62" spans="1:27" x14ac:dyDescent="0.25">
      <c r="P62" s="29"/>
      <c r="Q62" s="19"/>
      <c r="R62" s="29"/>
      <c r="S62" s="29"/>
      <c r="T62" s="29"/>
      <c r="U62" s="29"/>
      <c r="V62" s="29"/>
      <c r="W62" s="29"/>
      <c r="X62" s="29"/>
      <c r="Y62" s="29"/>
      <c r="Z62" s="29" t="s">
        <v>162</v>
      </c>
      <c r="AA62" s="29" t="s">
        <v>162</v>
      </c>
    </row>
    <row r="63" spans="1:27" x14ac:dyDescent="0.25">
      <c r="T63" s="15"/>
      <c r="X63" s="19"/>
      <c r="Y63" s="19"/>
      <c r="Z63" s="19"/>
      <c r="AA63" s="19"/>
    </row>
    <row r="64" spans="1:27" x14ac:dyDescent="0.25">
      <c r="S64" s="15"/>
      <c r="T64" s="15"/>
      <c r="U64" s="15"/>
      <c r="V64" s="15"/>
      <c r="W64" s="15"/>
      <c r="X64" s="15"/>
      <c r="Y64" s="15"/>
      <c r="Z64" s="15"/>
      <c r="AA64" s="15"/>
    </row>
    <row r="65" spans="22:27" x14ac:dyDescent="0.25">
      <c r="V65" s="15"/>
    </row>
    <row r="66" spans="22:27" x14ac:dyDescent="0.25">
      <c r="AA66" s="15"/>
    </row>
  </sheetData>
  <phoneticPr fontId="8" type="noConversion"/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32850e9a17d5af43c98e25c55a6328a9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2b0faf42ea91d14ebe94ee3411b37c7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76cbe70-41d0-4d0d-93d7-b7bb590be226" xsi:nil="true"/>
    <lcf76f155ced4ddcb4097134ff3c332f xmlns="1aab5a46-2bc3-4c92-a271-448cca1da9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265046-200A-455D-824F-A1CF7E57BA4E}"/>
</file>

<file path=customXml/itemProps2.xml><?xml version="1.0" encoding="utf-8"?>
<ds:datastoreItem xmlns:ds="http://schemas.openxmlformats.org/officeDocument/2006/customXml" ds:itemID="{E820D124-DA7D-4F05-AFC9-4F5E7C44640D}"/>
</file>

<file path=customXml/itemProps3.xml><?xml version="1.0" encoding="utf-8"?>
<ds:datastoreItem xmlns:ds="http://schemas.openxmlformats.org/officeDocument/2006/customXml" ds:itemID="{A6808C92-F86D-4F3F-A166-2498C8DE52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Disbursement</vt:lpstr>
      <vt:lpstr>Debt Service</vt:lpstr>
      <vt:lpstr>Inst-Payment</vt:lpstr>
      <vt:lpstr>UMCP</vt:lpstr>
      <vt:lpstr>UMES</vt:lpstr>
      <vt:lpstr>UMB</vt:lpstr>
      <vt:lpstr>UMBC</vt:lpstr>
      <vt:lpstr>CEES</vt:lpstr>
      <vt:lpstr>USM-SG</vt:lpstr>
      <vt:lpstr>CSU</vt:lpstr>
      <vt:lpstr>FSU</vt:lpstr>
      <vt:lpstr>TU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Lui</dc:creator>
  <cp:lastModifiedBy>Cindy Lui</cp:lastModifiedBy>
  <dcterms:created xsi:type="dcterms:W3CDTF">2023-01-18T18:50:09Z</dcterms:created>
  <dcterms:modified xsi:type="dcterms:W3CDTF">2025-08-13T14:30:26Z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</Properties>
</file>